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3950" windowHeight="7350" firstSheet="1" activeTab="1"/>
  </bookViews>
  <sheets>
    <sheet name="Лист1 (д) (2017) (2)" sheetId="1" state="hidden" r:id="rId1"/>
    <sheet name="Прейскурант " sheetId="2" r:id="rId2"/>
    <sheet name="Лист1 (д) (2017)" sheetId="3" state="hidden" r:id="rId3"/>
    <sheet name="Лист 1 (д1)" sheetId="4" state="hidden" r:id="rId4"/>
    <sheet name="Лист1 (д)" sheetId="5" state="hidden" r:id="rId5"/>
    <sheet name="Лист1 (4)" sheetId="6" state="hidden" r:id="rId6"/>
    <sheet name="Лист1 (3)" sheetId="7" state="hidden" r:id="rId7"/>
    <sheet name="Лист1 (2)" sheetId="8" state="hidden" r:id="rId8"/>
    <sheet name="Лист1" sheetId="9" state="hidden" r:id="rId9"/>
    <sheet name="Лист2" sheetId="10" state="hidden" r:id="rId10"/>
    <sheet name="Лист3" sheetId="11" state="hidden" r:id="rId11"/>
  </sheets>
  <definedNames/>
  <calcPr fullCalcOnLoad="1"/>
</workbook>
</file>

<file path=xl/sharedStrings.xml><?xml version="1.0" encoding="utf-8"?>
<sst xmlns="http://schemas.openxmlformats.org/spreadsheetml/2006/main" count="2452" uniqueCount="136">
  <si>
    <t>№п/п</t>
  </si>
  <si>
    <t>Наименование</t>
  </si>
  <si>
    <t>Ед.изм.</t>
  </si>
  <si>
    <t>Торф кипованный  в пакеты /Биг-Бейлы</t>
  </si>
  <si>
    <t>юридическим лицам</t>
  </si>
  <si>
    <t>физическим лицам</t>
  </si>
  <si>
    <t>Биг-бейл</t>
  </si>
  <si>
    <t>Цена за ед. без НДС,  рублей</t>
  </si>
  <si>
    <t>Торф верховой кипованный 20л навалом</t>
  </si>
  <si>
    <t>Торф верховой кипованный 20л на поддоне</t>
  </si>
  <si>
    <t>Торф верховой кипованный 50л навалом</t>
  </si>
  <si>
    <t>Торф верховой кипованный 50л на поддоне</t>
  </si>
  <si>
    <t>Торф верховой кипованный 70л навалом</t>
  </si>
  <si>
    <t>Торф верховой кипованный 70л на поддоне</t>
  </si>
  <si>
    <t>Торф верховой кипованный 100л навалом</t>
  </si>
  <si>
    <t>Торф верховой кипованный 100л на поддоне</t>
  </si>
  <si>
    <t>Торф верховой кипованный 250л навалом</t>
  </si>
  <si>
    <t>Торф верховой кипованный 250л на поддоне</t>
  </si>
  <si>
    <t>пакет</t>
  </si>
  <si>
    <t>Ассортиментный перечень "Рассадный"</t>
  </si>
  <si>
    <t>Грунт питательный 20л навалом</t>
  </si>
  <si>
    <t>Грунт питательный 20л на поддоне</t>
  </si>
  <si>
    <t>Грунт питательный 50л навалом</t>
  </si>
  <si>
    <t>Грунт питательный 50л на поддоне</t>
  </si>
  <si>
    <t>Грунт питательный 70л навалом</t>
  </si>
  <si>
    <t>Грунт питательный 70л на поддоне</t>
  </si>
  <si>
    <t>Грунт питательный 100л навалом</t>
  </si>
  <si>
    <t>Грунт питательный 100л на поддоне</t>
  </si>
  <si>
    <t>Грунт питательный 250л навалом</t>
  </si>
  <si>
    <t>Грунт питательный 250л на поддоне</t>
  </si>
  <si>
    <t>Ассортиментный перечень "Универсальный"</t>
  </si>
  <si>
    <t>Ассортиментный перечень "Томатный"</t>
  </si>
  <si>
    <t>Цена за ед. с НДС,  рублей</t>
  </si>
  <si>
    <t xml:space="preserve">                                                          Грунты питательные "Янтарь-Полесья"</t>
  </si>
  <si>
    <t>Утверждаю</t>
  </si>
  <si>
    <t>Директор ОАО</t>
  </si>
  <si>
    <t>"Торфопредприятие Глинка"</t>
  </si>
  <si>
    <t>__________________М.И.Шут</t>
  </si>
  <si>
    <t>"__"_________________2015 г.</t>
  </si>
  <si>
    <t>Ассортиментный перечень "Огуречный"</t>
  </si>
  <si>
    <t>Ассортиментный перечень "Цветочный"</t>
  </si>
  <si>
    <t>Ассортиментный перечень "Садовый"</t>
  </si>
  <si>
    <t>Ассортиментный перечень "Газон"</t>
  </si>
  <si>
    <t>Ассортиментный перечень "Кабачковый"</t>
  </si>
  <si>
    <t>Ассортиментный перечень "Герань"</t>
  </si>
  <si>
    <t>Ассортиментный перечень "Хвойный"</t>
  </si>
  <si>
    <t>Торф  фрезерный навалом</t>
  </si>
  <si>
    <t>тонна</t>
  </si>
  <si>
    <t>Торф фрезерный для приготовления компостов  СТБ 832-2001 (франко-штабель навалом)</t>
  </si>
  <si>
    <t>Торф фрезерный верховой  СТБ 2229-2011 (франко-штабель навалом)</t>
  </si>
  <si>
    <t>Торф фрезерный  СТБ 917-2006  (франко-штабель навалом)</t>
  </si>
  <si>
    <t>Корчи (пни) древесные</t>
  </si>
  <si>
    <t>м.куб.</t>
  </si>
  <si>
    <t>Торф топливный кусковой навал</t>
  </si>
  <si>
    <t>Прочая  продукция, работы, услуги</t>
  </si>
  <si>
    <t>Тепловая энергия, отпущенная юридическим лицам</t>
  </si>
  <si>
    <t>Гкал</t>
  </si>
  <si>
    <t>Погрузка торфа натуральной влажности на полях</t>
  </si>
  <si>
    <t>Вывозка торфа натуральной влажности на суходол</t>
  </si>
  <si>
    <t>тн./км</t>
  </si>
  <si>
    <t>Начальник ПЭБ</t>
  </si>
  <si>
    <t>А.М.Шут</t>
  </si>
  <si>
    <t>Торф верховой кипованный раскисленный рН5,5</t>
  </si>
  <si>
    <t>цен на продукцию (работы, услуги) ОАО " Торфопредприятие Глинка"</t>
  </si>
  <si>
    <t>ПРЕЙСКУРАНТ  № 001</t>
  </si>
  <si>
    <t>ввод в действие с 11.01.2016 г.</t>
  </si>
  <si>
    <t>Торф верховой кипованный 4,7-5,0 м. куб.</t>
  </si>
  <si>
    <t>франко-склад поставщика</t>
  </si>
  <si>
    <t>франко-склад назначения</t>
  </si>
  <si>
    <t>ПРЕЙСКУРАНТ  № 003</t>
  </si>
  <si>
    <t>ввод в действие с 04.03.2016 г.</t>
  </si>
  <si>
    <t xml:space="preserve">                                        Торф/грунт кипованный  в пакеты /Биг-Бейлы</t>
  </si>
  <si>
    <t>Грунт верховой кипованный 4,7-5,0 м3 на поддоне</t>
  </si>
  <si>
    <t>ввод в действие с 01.05.2016 г.</t>
  </si>
  <si>
    <t>"__"_________________2016 г.</t>
  </si>
  <si>
    <t>ПРЕЙСКУРАНТ  № 004</t>
  </si>
  <si>
    <t>Торф  фрезерный верховой  раскисленный рН5,5-6,5</t>
  </si>
  <si>
    <t>Торф  фрезерный верховой  20л навалом</t>
  </si>
  <si>
    <t>Торф  фрезерный верховой  20л на поддоне</t>
  </si>
  <si>
    <t>Торф  фрезерный верховой  5,0 м. куб.</t>
  </si>
  <si>
    <t>Грунт питательный 5,0 м.куб. на поддоне</t>
  </si>
  <si>
    <t>Торф  фрезерный верховой  50л навалом</t>
  </si>
  <si>
    <t>Торф  фрезерный верховой  70л навалом</t>
  </si>
  <si>
    <t>Торф  фрезерный верховой  100л навалом</t>
  </si>
  <si>
    <t>Торф  фрезерный верховой  250л навалом</t>
  </si>
  <si>
    <t>Торф  фрезерный верховой  250л на поддоне</t>
  </si>
  <si>
    <t>Торф  фрезерный верховой  100л на поддоне</t>
  </si>
  <si>
    <t>Торф  фрезерный верховой  50л на поддоне</t>
  </si>
  <si>
    <t>Торф  фрезерный верховой  70л на поддоне</t>
  </si>
  <si>
    <t>ввод в действие с 01.07.2016 г.</t>
  </si>
  <si>
    <t>ПРЕЙСКУРАНТ  № 005</t>
  </si>
  <si>
    <t>до деноминации</t>
  </si>
  <si>
    <t>после деноминации</t>
  </si>
  <si>
    <t>Торф  фрезерный верховой  6,0 м. куб.</t>
  </si>
  <si>
    <t>Торф  фрезерный верховой  (раскисленный рН5,5-6,5)</t>
  </si>
  <si>
    <t>Торф  фрезерный верховой (фракционный) 5,0 м.куб.</t>
  </si>
  <si>
    <t xml:space="preserve">Торф  фрезерный верховой раскисленный  250 л </t>
  </si>
  <si>
    <t>ввод в действие с 01.10.2016 г.</t>
  </si>
  <si>
    <t>Торф  фрезерный верховой (фракционный) 5,0 м. куб.</t>
  </si>
  <si>
    <t xml:space="preserve">Торф  фрезерный верховой раскисленный  250л </t>
  </si>
  <si>
    <t>ввод в действие с 01.01.2017 г.</t>
  </si>
  <si>
    <t>Торф  фрезерный верховой 5,0 м. куб., рН5,5-6,5 (0-40 мм)</t>
  </si>
  <si>
    <t>Торф  фрезерный верховой 5,0 м.куб., рН5,5-6,5 (0-20 мм)</t>
  </si>
  <si>
    <t>Торф  фрезерный верховой  5,0 м. куб. (0-40 мм)</t>
  </si>
  <si>
    <t>Торф  фрезерный верховой  5,0 м. куб. (0-20 мм)</t>
  </si>
  <si>
    <t>Торф  фрезерный верховой   250л рН5,5-6,5</t>
  </si>
  <si>
    <t>"30" декабря 2016 г.</t>
  </si>
  <si>
    <t>Торф  фрезерный верховой  5,0 м. куб. (фракционный)</t>
  </si>
  <si>
    <t>Торф  фрезерный верховой 5,0 м.куб., рН5,5-6,5 (фракционный)</t>
  </si>
  <si>
    <t xml:space="preserve">франко-склад назначения </t>
  </si>
  <si>
    <t>Грунт питательный 5,0 м.куб. на поддоне                        (с агроперлитом)</t>
  </si>
  <si>
    <t>Торф  фрезерный верховой 5,0 м. куб., рН5,5-6,5              (0-40 мм)</t>
  </si>
  <si>
    <t>ввод в действие с 07.07.2017 г.</t>
  </si>
  <si>
    <t>"06" июля 2017 г.</t>
  </si>
  <si>
    <t>ПРЕЙСКУРАНТ  № 006</t>
  </si>
  <si>
    <t>Количество пакетов на поддоне:</t>
  </si>
  <si>
    <t>E-mail: glinka.sekretar@mail.ru</t>
  </si>
  <si>
    <t>Сайт: w.w.w.glinkatorf.com</t>
  </si>
  <si>
    <t xml:space="preserve">ОАО "Торфопредприятие Глинка" 225509 Брестская обл., Столинский р-н, Глинковский с/с, 0,5  км юго-восточнее д. Лука.  Административно-бытовой корпус 5/2 </t>
  </si>
  <si>
    <t xml:space="preserve">ПРЕЙСКУРАНТ  </t>
  </si>
  <si>
    <t>№</t>
  </si>
  <si>
    <t>Торф  фрезерный верховой   250л рН5,5-6,5 навалом</t>
  </si>
  <si>
    <t>Торф  фрезерный верховой   250л рН5,5-6,5 на поддоне</t>
  </si>
  <si>
    <t>Грунт питательный 5,0 м.куб. на поддоне (с агроперлитом)</t>
  </si>
  <si>
    <t xml:space="preserve">Телефон / факс 
+375 (16) 5530-7-20 (отдел сбыта)
+ 375 (29) 191-28-89 (отдел сбыта)
+375 (44) 798-04-85 (отдел сбыта)
+375 (16) 55-40-2-81 (диспетчер)
+375 (16) 5530-8-33  (приемная)
</t>
  </si>
  <si>
    <t>на внутреннем рынке Республики Беларусь</t>
  </si>
  <si>
    <r>
      <rPr>
        <b/>
        <i/>
        <u val="single"/>
        <sz val="12"/>
        <color indexed="8"/>
        <rFont val="Times New Roman"/>
        <family val="1"/>
      </rPr>
      <t xml:space="preserve">Отпускная цена на экспорт </t>
    </r>
    <r>
      <rPr>
        <b/>
        <i/>
        <sz val="12"/>
        <color indexed="8"/>
        <rFont val="Times New Roman"/>
        <family val="1"/>
      </rPr>
      <t>является договорной и формируется в зависимости 
от объема поставок и фракционного состава торфяной продукции.</t>
    </r>
  </si>
  <si>
    <t>Субстрат торфяной "Голубичный" 250 л на поддоне</t>
  </si>
  <si>
    <t>Субстрат торфяной "Голубичный" 250 л навалом</t>
  </si>
  <si>
    <t xml:space="preserve">Субстрат торфяной "Голубичный" </t>
  </si>
  <si>
    <t>20 л - 72 пакета; 70 л - 30 пакетов; 250 л - 18 пакетов.</t>
  </si>
  <si>
    <t xml:space="preserve">цен на торфяную продукцию ОАО " Торфопредприятие Глинка" </t>
  </si>
  <si>
    <t>Грунт питательный 70 л навалом</t>
  </si>
  <si>
    <t>Грунт питательный 70 л на поддоне</t>
  </si>
  <si>
    <t>Цена                             с 01.01.2019 года                           за ед. с НДС,  рублей</t>
  </si>
  <si>
    <t>Субстрат торфяной "Голубичный"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</si>
</sst>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vertical="top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top"/>
    </xf>
    <xf numFmtId="3" fontId="42" fillId="0" borderId="10" xfId="0" applyNumberFormat="1" applyFont="1" applyBorder="1" applyAlignment="1">
      <alignment vertical="top"/>
    </xf>
    <xf numFmtId="3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 vertical="top"/>
    </xf>
    <xf numFmtId="0" fontId="42" fillId="0" borderId="10" xfId="0" applyFont="1" applyBorder="1" applyAlignment="1">
      <alignment horizontal="left" vertical="top"/>
    </xf>
    <xf numFmtId="3" fontId="4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3" fontId="42" fillId="33" borderId="10" xfId="0" applyNumberFormat="1" applyFont="1" applyFill="1" applyBorder="1" applyAlignment="1">
      <alignment horizontal="right"/>
    </xf>
    <xf numFmtId="3" fontId="42" fillId="33" borderId="10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/>
    </xf>
    <xf numFmtId="3" fontId="42" fillId="0" borderId="11" xfId="0" applyNumberFormat="1" applyFont="1" applyBorder="1" applyAlignment="1">
      <alignment horizontal="right"/>
    </xf>
    <xf numFmtId="3" fontId="42" fillId="0" borderId="11" xfId="0" applyNumberFormat="1" applyFont="1" applyBorder="1" applyAlignment="1">
      <alignment horizontal="right" vertical="top"/>
    </xf>
    <xf numFmtId="3" fontId="42" fillId="0" borderId="11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3" fontId="42" fillId="0" borderId="10" xfId="0" applyNumberFormat="1" applyFont="1" applyBorder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3" fontId="42" fillId="34" borderId="11" xfId="0" applyNumberFormat="1" applyFont="1" applyFill="1" applyBorder="1" applyAlignment="1">
      <alignment horizontal="right" vertical="top"/>
    </xf>
    <xf numFmtId="3" fontId="42" fillId="34" borderId="11" xfId="0" applyNumberFormat="1" applyFont="1" applyFill="1" applyBorder="1" applyAlignment="1">
      <alignment vertical="top"/>
    </xf>
    <xf numFmtId="3" fontId="42" fillId="34" borderId="11" xfId="0" applyNumberFormat="1" applyFont="1" applyFill="1" applyBorder="1" applyAlignment="1">
      <alignment/>
    </xf>
    <xf numFmtId="3" fontId="42" fillId="33" borderId="11" xfId="0" applyNumberFormat="1" applyFont="1" applyFill="1" applyBorder="1" applyAlignment="1">
      <alignment horizontal="right"/>
    </xf>
    <xf numFmtId="3" fontId="42" fillId="33" borderId="11" xfId="0" applyNumberFormat="1" applyFont="1" applyFill="1" applyBorder="1" applyAlignment="1">
      <alignment horizontal="right" vertical="top"/>
    </xf>
    <xf numFmtId="3" fontId="42" fillId="33" borderId="11" xfId="0" applyNumberFormat="1" applyFont="1" applyFill="1" applyBorder="1" applyAlignment="1">
      <alignment vertical="top"/>
    </xf>
    <xf numFmtId="3" fontId="42" fillId="33" borderId="11" xfId="0" applyNumberFormat="1" applyFont="1" applyFill="1" applyBorder="1" applyAlignment="1">
      <alignment/>
    </xf>
    <xf numFmtId="3" fontId="42" fillId="33" borderId="10" xfId="0" applyNumberFormat="1" applyFont="1" applyFill="1" applyBorder="1" applyAlignment="1">
      <alignment wrapText="1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4" fontId="42" fillId="0" borderId="11" xfId="0" applyNumberFormat="1" applyFont="1" applyBorder="1" applyAlignment="1">
      <alignment/>
    </xf>
    <xf numFmtId="4" fontId="42" fillId="0" borderId="10" xfId="0" applyNumberFormat="1" applyFont="1" applyBorder="1" applyAlignment="1">
      <alignment wrapText="1"/>
    </xf>
    <xf numFmtId="4" fontId="42" fillId="0" borderId="11" xfId="0" applyNumberFormat="1" applyFont="1" applyBorder="1" applyAlignment="1">
      <alignment horizontal="right"/>
    </xf>
    <xf numFmtId="4" fontId="42" fillId="33" borderId="11" xfId="0" applyNumberFormat="1" applyFont="1" applyFill="1" applyBorder="1" applyAlignment="1">
      <alignment horizontal="right"/>
    </xf>
    <xf numFmtId="4" fontId="42" fillId="33" borderId="10" xfId="0" applyNumberFormat="1" applyFont="1" applyFill="1" applyBorder="1" applyAlignment="1">
      <alignment wrapText="1"/>
    </xf>
    <xf numFmtId="4" fontId="42" fillId="0" borderId="10" xfId="0" applyNumberFormat="1" applyFont="1" applyBorder="1" applyAlignment="1">
      <alignment/>
    </xf>
    <xf numFmtId="4" fontId="42" fillId="33" borderId="11" xfId="0" applyNumberFormat="1" applyFont="1" applyFill="1" applyBorder="1" applyAlignment="1">
      <alignment horizontal="right" vertical="top"/>
    </xf>
    <xf numFmtId="4" fontId="42" fillId="0" borderId="10" xfId="0" applyNumberFormat="1" applyFont="1" applyBorder="1" applyAlignment="1">
      <alignment vertical="top"/>
    </xf>
    <xf numFmtId="4" fontId="42" fillId="33" borderId="11" xfId="0" applyNumberFormat="1" applyFont="1" applyFill="1" applyBorder="1" applyAlignment="1">
      <alignment vertical="top"/>
    </xf>
    <xf numFmtId="4" fontId="42" fillId="33" borderId="11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2" fontId="42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42" fillId="0" borderId="10" xfId="0" applyNumberFormat="1" applyFont="1" applyBorder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0" fontId="44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center"/>
    </xf>
    <xf numFmtId="0" fontId="43" fillId="0" borderId="10" xfId="0" applyFont="1" applyBorder="1" applyAlignment="1">
      <alignment vertical="top" wrapText="1"/>
    </xf>
    <xf numFmtId="2" fontId="42" fillId="0" borderId="10" xfId="0" applyNumberFormat="1" applyFont="1" applyBorder="1" applyAlignment="1">
      <alignment/>
    </xf>
    <xf numFmtId="4" fontId="42" fillId="0" borderId="11" xfId="0" applyNumberFormat="1" applyFont="1" applyBorder="1" applyAlignment="1">
      <alignment vertical="top"/>
    </xf>
    <xf numFmtId="4" fontId="42" fillId="0" borderId="11" xfId="0" applyNumberFormat="1" applyFont="1" applyBorder="1" applyAlignment="1">
      <alignment horizontal="right" vertical="top"/>
    </xf>
    <xf numFmtId="0" fontId="42" fillId="0" borderId="11" xfId="0" applyFont="1" applyBorder="1" applyAlignment="1">
      <alignment vertical="top"/>
    </xf>
    <xf numFmtId="4" fontId="42" fillId="33" borderId="10" xfId="0" applyNumberFormat="1" applyFont="1" applyFill="1" applyBorder="1" applyAlignment="1">
      <alignment horizontal="right" vertical="top"/>
    </xf>
    <xf numFmtId="0" fontId="45" fillId="0" borderId="0" xfId="0" applyFont="1" applyAlignment="1">
      <alignment/>
    </xf>
    <xf numFmtId="4" fontId="42" fillId="0" borderId="11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 wrapText="1"/>
    </xf>
    <xf numFmtId="4" fontId="42" fillId="0" borderId="11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 horizontal="right" vertical="top"/>
    </xf>
    <xf numFmtId="0" fontId="43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4" fontId="42" fillId="0" borderId="10" xfId="0" applyNumberFormat="1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0" xfId="0" applyFont="1" applyAlignment="1">
      <alignment/>
    </xf>
    <xf numFmtId="0" fontId="0" fillId="0" borderId="11" xfId="0" applyBorder="1" applyAlignment="1">
      <alignment/>
    </xf>
    <xf numFmtId="4" fontId="42" fillId="0" borderId="12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" fontId="42" fillId="34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0">
      <selection activeCell="E18" sqref="E18"/>
    </sheetView>
  </sheetViews>
  <sheetFormatPr defaultColWidth="9.140625" defaultRowHeight="15"/>
  <cols>
    <col min="1" max="1" width="4.57421875" style="0" customWidth="1"/>
    <col min="2" max="2" width="46.28125" style="0" customWidth="1"/>
    <col min="3" max="3" width="9.00390625" style="0" customWidth="1"/>
    <col min="4" max="4" width="13.00390625" style="0" customWidth="1"/>
    <col min="5" max="5" width="11.851562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113</v>
      </c>
      <c r="D5" s="34"/>
    </row>
    <row r="6" spans="1:5" ht="15.75">
      <c r="A6" s="110" t="s">
        <v>114</v>
      </c>
      <c r="B6" s="110"/>
      <c r="C6" s="110"/>
      <c r="D6" s="110"/>
      <c r="E6" s="4"/>
    </row>
    <row r="7" spans="1:5" ht="15.75">
      <c r="A7" s="72"/>
      <c r="B7" s="111" t="s">
        <v>63</v>
      </c>
      <c r="C7" s="111"/>
      <c r="D7" s="111"/>
      <c r="E7" s="4"/>
    </row>
    <row r="8" spans="1:4" ht="15.75">
      <c r="A8" s="4"/>
      <c r="B8" s="112" t="s">
        <v>112</v>
      </c>
      <c r="C8" s="112"/>
      <c r="D8" s="112"/>
    </row>
    <row r="9" spans="1:5" ht="59.25" customHeight="1">
      <c r="A9" s="118" t="s">
        <v>0</v>
      </c>
      <c r="B9" s="116" t="s">
        <v>1</v>
      </c>
      <c r="C9" s="116" t="s">
        <v>2</v>
      </c>
      <c r="D9" s="73" t="s">
        <v>7</v>
      </c>
      <c r="E9" s="35" t="s">
        <v>7</v>
      </c>
    </row>
    <row r="10" spans="1:5" ht="45.75" customHeight="1">
      <c r="A10" s="119"/>
      <c r="B10" s="117"/>
      <c r="C10" s="117"/>
      <c r="D10" s="75" t="s">
        <v>67</v>
      </c>
      <c r="E10" s="75" t="s">
        <v>109</v>
      </c>
    </row>
    <row r="11" spans="1:5" s="27" customFormat="1" ht="23.25" customHeight="1">
      <c r="A11" s="113" t="s">
        <v>71</v>
      </c>
      <c r="B11" s="114"/>
      <c r="C11" s="114"/>
      <c r="D11" s="114"/>
      <c r="E11" s="115"/>
    </row>
    <row r="12" spans="1:5" ht="20.25" customHeight="1">
      <c r="A12" s="10">
        <v>1</v>
      </c>
      <c r="B12" s="36" t="s">
        <v>103</v>
      </c>
      <c r="C12" s="10" t="s">
        <v>6</v>
      </c>
      <c r="D12" s="64">
        <v>75</v>
      </c>
      <c r="E12" s="10"/>
    </row>
    <row r="13" spans="1:5" ht="30">
      <c r="A13" s="10">
        <v>2</v>
      </c>
      <c r="B13" s="36" t="s">
        <v>107</v>
      </c>
      <c r="C13" s="10" t="s">
        <v>6</v>
      </c>
      <c r="D13" s="77">
        <v>78.26</v>
      </c>
      <c r="E13" s="10"/>
    </row>
    <row r="14" spans="1:5" ht="15">
      <c r="A14" s="10">
        <v>3</v>
      </c>
      <c r="B14" s="36" t="s">
        <v>93</v>
      </c>
      <c r="C14" s="10" t="s">
        <v>6</v>
      </c>
      <c r="D14" s="78">
        <v>84.75</v>
      </c>
      <c r="E14" s="10"/>
    </row>
    <row r="15" spans="1:5" ht="30">
      <c r="A15" s="10">
        <v>4</v>
      </c>
      <c r="B15" s="36" t="s">
        <v>111</v>
      </c>
      <c r="C15" s="10" t="s">
        <v>6</v>
      </c>
      <c r="D15" s="78">
        <v>79.67</v>
      </c>
      <c r="E15" s="10"/>
    </row>
    <row r="16" spans="1:5" ht="30">
      <c r="A16" s="10">
        <v>5</v>
      </c>
      <c r="B16" s="36" t="s">
        <v>108</v>
      </c>
      <c r="C16" s="10" t="s">
        <v>6</v>
      </c>
      <c r="D16" s="78">
        <v>83.47</v>
      </c>
      <c r="E16" s="10"/>
    </row>
    <row r="17" spans="1:5" ht="15">
      <c r="A17" s="10">
        <v>6</v>
      </c>
      <c r="B17" s="10" t="s">
        <v>77</v>
      </c>
      <c r="C17" s="10" t="s">
        <v>18</v>
      </c>
      <c r="D17" s="62">
        <v>1.43</v>
      </c>
      <c r="E17" s="63">
        <f aca="true" t="shared" si="0" ref="E17:E25">D17+0.39</f>
        <v>1.8199999999999998</v>
      </c>
    </row>
    <row r="18" spans="1:5" ht="15">
      <c r="A18" s="10">
        <v>7</v>
      </c>
      <c r="B18" s="10" t="s">
        <v>78</v>
      </c>
      <c r="C18" s="10" t="s">
        <v>18</v>
      </c>
      <c r="D18" s="62">
        <v>1.52</v>
      </c>
      <c r="E18" s="63">
        <f t="shared" si="0"/>
        <v>1.9100000000000001</v>
      </c>
    </row>
    <row r="19" spans="1:5" ht="15">
      <c r="A19" s="10">
        <v>7</v>
      </c>
      <c r="B19" s="10" t="s">
        <v>81</v>
      </c>
      <c r="C19" s="10" t="s">
        <v>18</v>
      </c>
      <c r="D19" s="62">
        <v>2.02</v>
      </c>
      <c r="E19" s="63">
        <f t="shared" si="0"/>
        <v>2.41</v>
      </c>
    </row>
    <row r="20" spans="1:5" ht="15">
      <c r="A20" s="10">
        <v>8</v>
      </c>
      <c r="B20" s="10" t="s">
        <v>87</v>
      </c>
      <c r="C20" s="10" t="s">
        <v>18</v>
      </c>
      <c r="D20" s="62">
        <v>2.22</v>
      </c>
      <c r="E20" s="63">
        <f t="shared" si="0"/>
        <v>2.6100000000000003</v>
      </c>
    </row>
    <row r="21" spans="1:5" ht="15">
      <c r="A21" s="10">
        <v>9</v>
      </c>
      <c r="B21" s="10" t="s">
        <v>82</v>
      </c>
      <c r="C21" s="10" t="s">
        <v>18</v>
      </c>
      <c r="D21" s="62">
        <v>2.66</v>
      </c>
      <c r="E21" s="63">
        <f t="shared" si="0"/>
        <v>3.0500000000000003</v>
      </c>
    </row>
    <row r="22" spans="1:5" ht="15">
      <c r="A22" s="10">
        <v>10</v>
      </c>
      <c r="B22" s="10" t="s">
        <v>88</v>
      </c>
      <c r="C22" s="10" t="s">
        <v>18</v>
      </c>
      <c r="D22" s="62">
        <v>2.94</v>
      </c>
      <c r="E22" s="63">
        <f t="shared" si="0"/>
        <v>3.33</v>
      </c>
    </row>
    <row r="23" spans="1:5" ht="15">
      <c r="A23" s="10">
        <v>11</v>
      </c>
      <c r="B23" s="10" t="s">
        <v>83</v>
      </c>
      <c r="C23" s="10" t="s">
        <v>18</v>
      </c>
      <c r="D23" s="62">
        <v>5.26</v>
      </c>
      <c r="E23" s="63">
        <f t="shared" si="0"/>
        <v>5.6499999999999995</v>
      </c>
    </row>
    <row r="24" spans="1:5" ht="15">
      <c r="A24" s="10">
        <v>12</v>
      </c>
      <c r="B24" s="10" t="s">
        <v>86</v>
      </c>
      <c r="C24" s="10" t="s">
        <v>18</v>
      </c>
      <c r="D24" s="62">
        <v>5.59</v>
      </c>
      <c r="E24" s="63">
        <f t="shared" si="0"/>
        <v>5.9799999999999995</v>
      </c>
    </row>
    <row r="25" spans="1:5" ht="15">
      <c r="A25" s="10">
        <v>13</v>
      </c>
      <c r="B25" s="10" t="s">
        <v>84</v>
      </c>
      <c r="C25" s="10" t="s">
        <v>18</v>
      </c>
      <c r="D25" s="62">
        <v>7.46</v>
      </c>
      <c r="E25" s="63">
        <f t="shared" si="0"/>
        <v>7.85</v>
      </c>
    </row>
    <row r="26" spans="1:5" ht="15">
      <c r="A26" s="10">
        <v>14</v>
      </c>
      <c r="B26" s="10" t="s">
        <v>85</v>
      </c>
      <c r="C26" s="10" t="s">
        <v>18</v>
      </c>
      <c r="D26" s="62">
        <v>7.99</v>
      </c>
      <c r="E26" s="10"/>
    </row>
    <row r="27" spans="1:5" ht="15">
      <c r="A27" s="10">
        <v>15</v>
      </c>
      <c r="B27" s="10" t="s">
        <v>105</v>
      </c>
      <c r="C27" s="10" t="s">
        <v>18</v>
      </c>
      <c r="D27" s="62">
        <v>8.96</v>
      </c>
      <c r="E27" s="10"/>
    </row>
    <row r="28" spans="1:5" ht="15">
      <c r="A28" s="10">
        <v>16</v>
      </c>
      <c r="B28" s="10" t="s">
        <v>80</v>
      </c>
      <c r="C28" s="10" t="s">
        <v>6</v>
      </c>
      <c r="D28" s="62">
        <v>130.59</v>
      </c>
      <c r="E28" s="11"/>
    </row>
    <row r="29" spans="1:5" ht="30">
      <c r="A29" s="79">
        <v>17</v>
      </c>
      <c r="B29" s="36" t="s">
        <v>110</v>
      </c>
      <c r="C29" s="10" t="s">
        <v>6</v>
      </c>
      <c r="D29" s="80">
        <v>144.75</v>
      </c>
      <c r="E29" s="11"/>
    </row>
    <row r="30" spans="1:5" ht="15">
      <c r="A30" s="74" t="s">
        <v>33</v>
      </c>
      <c r="B30" s="32"/>
      <c r="C30" s="32"/>
      <c r="D30" s="32"/>
      <c r="E30" s="2"/>
    </row>
    <row r="31" spans="1:5" ht="15">
      <c r="A31" s="1"/>
      <c r="B31" s="104" t="s">
        <v>19</v>
      </c>
      <c r="C31" s="105"/>
      <c r="D31" s="105"/>
      <c r="E31" s="2"/>
    </row>
    <row r="32" spans="1:5" ht="25.5" customHeight="1">
      <c r="A32" s="2">
        <v>17</v>
      </c>
      <c r="B32" s="2" t="s">
        <v>20</v>
      </c>
      <c r="C32" s="2" t="s">
        <v>18</v>
      </c>
      <c r="D32" s="56">
        <v>1.66</v>
      </c>
      <c r="E32" s="61">
        <f aca="true" t="shared" si="1" ref="E32:E40">D32+0.39</f>
        <v>2.05</v>
      </c>
    </row>
    <row r="33" spans="1:5" ht="15">
      <c r="A33" s="2">
        <v>18</v>
      </c>
      <c r="B33" s="2" t="s">
        <v>21</v>
      </c>
      <c r="C33" s="2" t="s">
        <v>18</v>
      </c>
      <c r="D33" s="56">
        <v>1.92</v>
      </c>
      <c r="E33" s="61">
        <f t="shared" si="1"/>
        <v>2.31</v>
      </c>
    </row>
    <row r="34" spans="1:5" ht="15">
      <c r="A34" s="2">
        <v>19</v>
      </c>
      <c r="B34" s="2" t="s">
        <v>22</v>
      </c>
      <c r="C34" s="2" t="s">
        <v>18</v>
      </c>
      <c r="D34" s="56">
        <v>2.51</v>
      </c>
      <c r="E34" s="61">
        <f t="shared" si="1"/>
        <v>2.9</v>
      </c>
    </row>
    <row r="35" spans="1:5" ht="15">
      <c r="A35" s="2">
        <v>20</v>
      </c>
      <c r="B35" s="2" t="s">
        <v>23</v>
      </c>
      <c r="C35" s="2" t="s">
        <v>18</v>
      </c>
      <c r="D35" s="56">
        <v>2.96</v>
      </c>
      <c r="E35" s="61">
        <f t="shared" si="1"/>
        <v>3.35</v>
      </c>
    </row>
    <row r="36" spans="1:5" ht="15">
      <c r="A36" s="2">
        <v>21</v>
      </c>
      <c r="B36" s="2" t="s">
        <v>24</v>
      </c>
      <c r="C36" s="2" t="s">
        <v>18</v>
      </c>
      <c r="D36" s="56">
        <v>3.06</v>
      </c>
      <c r="E36" s="61">
        <f t="shared" si="1"/>
        <v>3.45</v>
      </c>
    </row>
    <row r="37" spans="1:5" ht="15">
      <c r="A37" s="2">
        <v>22</v>
      </c>
      <c r="B37" s="2" t="s">
        <v>25</v>
      </c>
      <c r="C37" s="2" t="s">
        <v>18</v>
      </c>
      <c r="D37" s="56">
        <v>3.62</v>
      </c>
      <c r="E37" s="61">
        <f t="shared" si="1"/>
        <v>4.01</v>
      </c>
    </row>
    <row r="38" spans="1:5" ht="15">
      <c r="A38" s="2">
        <v>23</v>
      </c>
      <c r="B38" s="2" t="s">
        <v>26</v>
      </c>
      <c r="C38" s="2" t="s">
        <v>18</v>
      </c>
      <c r="D38" s="56">
        <v>6.61</v>
      </c>
      <c r="E38" s="61">
        <f t="shared" si="1"/>
        <v>7</v>
      </c>
    </row>
    <row r="39" spans="1:5" ht="15">
      <c r="A39" s="2">
        <v>24</v>
      </c>
      <c r="B39" s="2" t="s">
        <v>27</v>
      </c>
      <c r="C39" s="2" t="s">
        <v>18</v>
      </c>
      <c r="D39" s="56">
        <v>7.6</v>
      </c>
      <c r="E39" s="61">
        <f t="shared" si="1"/>
        <v>7.989999999999999</v>
      </c>
    </row>
    <row r="40" spans="1:5" ht="15">
      <c r="A40" s="2">
        <v>25</v>
      </c>
      <c r="B40" s="2" t="s">
        <v>28</v>
      </c>
      <c r="C40" s="2" t="s">
        <v>18</v>
      </c>
      <c r="D40" s="56">
        <v>10.16</v>
      </c>
      <c r="E40" s="61">
        <f t="shared" si="1"/>
        <v>10.55</v>
      </c>
    </row>
    <row r="41" spans="1:5" ht="15">
      <c r="A41" s="2">
        <v>26</v>
      </c>
      <c r="B41" s="2" t="s">
        <v>29</v>
      </c>
      <c r="C41" s="2" t="s">
        <v>18</v>
      </c>
      <c r="D41" s="56">
        <v>11.73</v>
      </c>
      <c r="E41" s="76"/>
    </row>
    <row r="42" spans="1:5" ht="15">
      <c r="A42" s="1"/>
      <c r="B42" s="108" t="s">
        <v>30</v>
      </c>
      <c r="C42" s="109"/>
      <c r="D42" s="109"/>
      <c r="E42" s="2"/>
    </row>
    <row r="43" spans="1:5" ht="15">
      <c r="A43" s="2">
        <v>27</v>
      </c>
      <c r="B43" s="2" t="s">
        <v>20</v>
      </c>
      <c r="C43" s="2" t="s">
        <v>18</v>
      </c>
      <c r="D43" s="56">
        <v>1.73</v>
      </c>
      <c r="E43" s="61">
        <f aca="true" t="shared" si="2" ref="E43:E51">D43+0.39</f>
        <v>2.12</v>
      </c>
    </row>
    <row r="44" spans="1:5" ht="15">
      <c r="A44" s="2">
        <v>28</v>
      </c>
      <c r="B44" s="2" t="s">
        <v>21</v>
      </c>
      <c r="C44" s="2" t="s">
        <v>18</v>
      </c>
      <c r="D44" s="56">
        <v>1.99</v>
      </c>
      <c r="E44" s="61">
        <f t="shared" si="2"/>
        <v>2.38</v>
      </c>
    </row>
    <row r="45" spans="1:5" ht="15">
      <c r="A45" s="2">
        <v>29</v>
      </c>
      <c r="B45" s="2" t="s">
        <v>22</v>
      </c>
      <c r="C45" s="2" t="s">
        <v>18</v>
      </c>
      <c r="D45" s="56">
        <v>2.68</v>
      </c>
      <c r="E45" s="61">
        <f t="shared" si="2"/>
        <v>3.0700000000000003</v>
      </c>
    </row>
    <row r="46" spans="1:5" ht="15">
      <c r="A46" s="2">
        <v>30</v>
      </c>
      <c r="B46" s="2" t="s">
        <v>23</v>
      </c>
      <c r="C46" s="2" t="s">
        <v>18</v>
      </c>
      <c r="D46" s="56">
        <v>3.14</v>
      </c>
      <c r="E46" s="61">
        <f t="shared" si="2"/>
        <v>3.5300000000000002</v>
      </c>
    </row>
    <row r="47" spans="1:5" ht="15">
      <c r="A47" s="2">
        <v>31</v>
      </c>
      <c r="B47" s="2" t="s">
        <v>24</v>
      </c>
      <c r="C47" s="2" t="s">
        <v>18</v>
      </c>
      <c r="D47" s="56">
        <v>3.29</v>
      </c>
      <c r="E47" s="61">
        <f t="shared" si="2"/>
        <v>3.68</v>
      </c>
    </row>
    <row r="48" spans="1:5" ht="15">
      <c r="A48" s="2">
        <v>32</v>
      </c>
      <c r="B48" s="2" t="s">
        <v>25</v>
      </c>
      <c r="C48" s="2" t="s">
        <v>18</v>
      </c>
      <c r="D48" s="56">
        <v>3.89</v>
      </c>
      <c r="E48" s="61">
        <f t="shared" si="2"/>
        <v>4.28</v>
      </c>
    </row>
    <row r="49" spans="1:5" ht="15">
      <c r="A49" s="2">
        <v>33</v>
      </c>
      <c r="B49" s="2" t="s">
        <v>26</v>
      </c>
      <c r="C49" s="2" t="s">
        <v>18</v>
      </c>
      <c r="D49" s="56">
        <v>6.94</v>
      </c>
      <c r="E49" s="61">
        <f t="shared" si="2"/>
        <v>7.33</v>
      </c>
    </row>
    <row r="50" spans="1:5" ht="15">
      <c r="A50" s="2">
        <v>34</v>
      </c>
      <c r="B50" s="2" t="s">
        <v>27</v>
      </c>
      <c r="C50" s="2" t="s">
        <v>18</v>
      </c>
      <c r="D50" s="56">
        <v>7.94</v>
      </c>
      <c r="E50" s="61">
        <f t="shared" si="2"/>
        <v>8.33</v>
      </c>
    </row>
    <row r="51" spans="1:5" ht="15">
      <c r="A51" s="2">
        <v>35</v>
      </c>
      <c r="B51" s="2" t="s">
        <v>28</v>
      </c>
      <c r="C51" s="2" t="s">
        <v>18</v>
      </c>
      <c r="D51" s="56">
        <v>11.03</v>
      </c>
      <c r="E51" s="61">
        <f t="shared" si="2"/>
        <v>11.42</v>
      </c>
    </row>
    <row r="52" spans="1:5" ht="15">
      <c r="A52" s="2">
        <v>36</v>
      </c>
      <c r="B52" s="2" t="s">
        <v>29</v>
      </c>
      <c r="C52" s="2" t="s">
        <v>18</v>
      </c>
      <c r="D52" s="56">
        <v>12.58</v>
      </c>
      <c r="E52" s="2"/>
    </row>
    <row r="53" spans="1:5" ht="15">
      <c r="A53" s="1"/>
      <c r="B53" s="104" t="s">
        <v>31</v>
      </c>
      <c r="C53" s="105"/>
      <c r="D53" s="105"/>
      <c r="E53" s="2"/>
    </row>
    <row r="54" spans="1:5" ht="15">
      <c r="A54" s="2">
        <v>37</v>
      </c>
      <c r="B54" s="2" t="s">
        <v>20</v>
      </c>
      <c r="C54" s="2" t="s">
        <v>18</v>
      </c>
      <c r="D54" s="56">
        <v>1.69</v>
      </c>
      <c r="E54" s="61">
        <f aca="true" t="shared" si="3" ref="E54:E62">D54+0.39</f>
        <v>2.08</v>
      </c>
    </row>
    <row r="55" spans="1:5" ht="15">
      <c r="A55" s="2">
        <v>38</v>
      </c>
      <c r="B55" s="2" t="s">
        <v>21</v>
      </c>
      <c r="C55" s="2" t="s">
        <v>18</v>
      </c>
      <c r="D55" s="56">
        <v>1.96</v>
      </c>
      <c r="E55" s="61">
        <f t="shared" si="3"/>
        <v>2.35</v>
      </c>
    </row>
    <row r="56" spans="1:5" ht="15">
      <c r="A56" s="2">
        <v>39</v>
      </c>
      <c r="B56" s="2" t="s">
        <v>22</v>
      </c>
      <c r="C56" s="2" t="s">
        <v>18</v>
      </c>
      <c r="D56" s="56">
        <v>2.58</v>
      </c>
      <c r="E56" s="61">
        <f t="shared" si="3"/>
        <v>2.97</v>
      </c>
    </row>
    <row r="57" spans="1:5" ht="15">
      <c r="A57" s="2">
        <v>40</v>
      </c>
      <c r="B57" s="2" t="s">
        <v>23</v>
      </c>
      <c r="C57" s="2" t="s">
        <v>18</v>
      </c>
      <c r="D57" s="56">
        <v>3.04</v>
      </c>
      <c r="E57" s="61">
        <f t="shared" si="3"/>
        <v>3.43</v>
      </c>
    </row>
    <row r="58" spans="1:5" ht="15">
      <c r="A58" s="2">
        <v>41</v>
      </c>
      <c r="B58" s="2" t="s">
        <v>24</v>
      </c>
      <c r="C58" s="2" t="s">
        <v>18</v>
      </c>
      <c r="D58" s="56">
        <v>3.16</v>
      </c>
      <c r="E58" s="61">
        <f t="shared" si="3"/>
        <v>3.5500000000000003</v>
      </c>
    </row>
    <row r="59" spans="1:5" ht="15">
      <c r="A59" s="2">
        <v>42</v>
      </c>
      <c r="B59" s="2" t="s">
        <v>25</v>
      </c>
      <c r="C59" s="2" t="s">
        <v>18</v>
      </c>
      <c r="D59" s="56">
        <v>3.73</v>
      </c>
      <c r="E59" s="61">
        <f t="shared" si="3"/>
        <v>4.12</v>
      </c>
    </row>
    <row r="60" spans="1:5" ht="15">
      <c r="A60" s="2">
        <v>43</v>
      </c>
      <c r="B60" s="2" t="s">
        <v>26</v>
      </c>
      <c r="C60" s="2" t="s">
        <v>18</v>
      </c>
      <c r="D60" s="56">
        <v>6.75</v>
      </c>
      <c r="E60" s="61">
        <f t="shared" si="3"/>
        <v>7.14</v>
      </c>
    </row>
    <row r="61" spans="1:5" ht="15">
      <c r="A61" s="2">
        <v>44</v>
      </c>
      <c r="B61" s="2" t="s">
        <v>27</v>
      </c>
      <c r="C61" s="2" t="s">
        <v>18</v>
      </c>
      <c r="D61" s="56">
        <v>7.76</v>
      </c>
      <c r="E61" s="61">
        <f t="shared" si="3"/>
        <v>8.15</v>
      </c>
    </row>
    <row r="62" spans="1:5" ht="15">
      <c r="A62" s="2">
        <v>45</v>
      </c>
      <c r="B62" s="2" t="s">
        <v>28</v>
      </c>
      <c r="C62" s="2" t="s">
        <v>18</v>
      </c>
      <c r="D62" s="56">
        <v>10.52</v>
      </c>
      <c r="E62" s="61">
        <f t="shared" si="3"/>
        <v>10.91</v>
      </c>
    </row>
    <row r="63" spans="1:5" ht="15">
      <c r="A63" s="2">
        <v>46</v>
      </c>
      <c r="B63" s="2" t="s">
        <v>29</v>
      </c>
      <c r="C63" s="2" t="s">
        <v>18</v>
      </c>
      <c r="D63" s="56">
        <v>12.12</v>
      </c>
      <c r="E63" s="2"/>
    </row>
    <row r="64" spans="1:5" ht="15">
      <c r="A64" s="1"/>
      <c r="B64" s="104" t="s">
        <v>39</v>
      </c>
      <c r="C64" s="105"/>
      <c r="D64" s="105"/>
      <c r="E64" s="2"/>
    </row>
    <row r="65" spans="1:5" ht="15">
      <c r="A65" s="2">
        <v>47</v>
      </c>
      <c r="B65" s="2" t="s">
        <v>20</v>
      </c>
      <c r="C65" s="2" t="s">
        <v>18</v>
      </c>
      <c r="D65" s="56">
        <f>1.48*1.1</f>
        <v>1.6280000000000001</v>
      </c>
      <c r="E65" s="61">
        <f aca="true" t="shared" si="4" ref="E65:E73">D65+0.39</f>
        <v>2.0180000000000002</v>
      </c>
    </row>
    <row r="66" spans="1:5" ht="15">
      <c r="A66" s="2">
        <v>48</v>
      </c>
      <c r="B66" s="2" t="s">
        <v>21</v>
      </c>
      <c r="C66" s="2" t="s">
        <v>18</v>
      </c>
      <c r="D66" s="56">
        <v>1.89</v>
      </c>
      <c r="E66" s="61">
        <f t="shared" si="4"/>
        <v>2.28</v>
      </c>
    </row>
    <row r="67" spans="1:5" ht="15">
      <c r="A67" s="2">
        <v>49</v>
      </c>
      <c r="B67" s="2" t="s">
        <v>22</v>
      </c>
      <c r="C67" s="2" t="s">
        <v>18</v>
      </c>
      <c r="D67" s="56">
        <v>2.44</v>
      </c>
      <c r="E67" s="61">
        <f t="shared" si="4"/>
        <v>2.83</v>
      </c>
    </row>
    <row r="68" spans="1:5" ht="15">
      <c r="A68" s="2">
        <v>50</v>
      </c>
      <c r="B68" s="2" t="s">
        <v>23</v>
      </c>
      <c r="C68" s="2" t="s">
        <v>18</v>
      </c>
      <c r="D68" s="56">
        <v>2.88</v>
      </c>
      <c r="E68" s="61">
        <f t="shared" si="4"/>
        <v>3.27</v>
      </c>
    </row>
    <row r="69" spans="1:5" ht="15">
      <c r="A69" s="2">
        <v>51</v>
      </c>
      <c r="B69" s="2" t="s">
        <v>24</v>
      </c>
      <c r="C69" s="2" t="s">
        <v>18</v>
      </c>
      <c r="D69" s="56">
        <v>2.96</v>
      </c>
      <c r="E69" s="61">
        <f t="shared" si="4"/>
        <v>3.35</v>
      </c>
    </row>
    <row r="70" spans="1:5" ht="15">
      <c r="A70" s="2">
        <v>52</v>
      </c>
      <c r="B70" s="2" t="s">
        <v>25</v>
      </c>
      <c r="C70" s="2" t="s">
        <v>18</v>
      </c>
      <c r="D70" s="56">
        <v>3.51</v>
      </c>
      <c r="E70" s="61">
        <f t="shared" si="4"/>
        <v>3.9</v>
      </c>
    </row>
    <row r="71" spans="1:5" ht="15">
      <c r="A71" s="2">
        <v>53</v>
      </c>
      <c r="B71" s="2" t="s">
        <v>26</v>
      </c>
      <c r="C71" s="2" t="s">
        <v>18</v>
      </c>
      <c r="D71" s="56">
        <v>6.47</v>
      </c>
      <c r="E71" s="61">
        <f t="shared" si="4"/>
        <v>6.859999999999999</v>
      </c>
    </row>
    <row r="72" spans="1:5" ht="15">
      <c r="A72" s="2">
        <v>54</v>
      </c>
      <c r="B72" s="2" t="s">
        <v>27</v>
      </c>
      <c r="C72" s="2" t="s">
        <v>18</v>
      </c>
      <c r="D72" s="56">
        <v>7.45</v>
      </c>
      <c r="E72" s="61">
        <f t="shared" si="4"/>
        <v>7.84</v>
      </c>
    </row>
    <row r="73" spans="1:5" ht="15">
      <c r="A73" s="2">
        <v>55</v>
      </c>
      <c r="B73" s="2" t="s">
        <v>28</v>
      </c>
      <c r="C73" s="2" t="s">
        <v>18</v>
      </c>
      <c r="D73" s="56">
        <v>9.82</v>
      </c>
      <c r="E73" s="61">
        <f t="shared" si="4"/>
        <v>10.21</v>
      </c>
    </row>
    <row r="74" spans="1:5" ht="15">
      <c r="A74" s="2">
        <v>56</v>
      </c>
      <c r="B74" s="2" t="s">
        <v>29</v>
      </c>
      <c r="C74" s="2" t="s">
        <v>18</v>
      </c>
      <c r="D74" s="56">
        <v>11.35</v>
      </c>
      <c r="E74" s="2"/>
    </row>
    <row r="75" spans="1:5" ht="15">
      <c r="A75" s="1"/>
      <c r="B75" s="104" t="s">
        <v>41</v>
      </c>
      <c r="C75" s="105"/>
      <c r="D75" s="105"/>
      <c r="E75" s="2"/>
    </row>
    <row r="76" spans="1:5" ht="15">
      <c r="A76" s="1">
        <v>57</v>
      </c>
      <c r="B76" s="2" t="s">
        <v>20</v>
      </c>
      <c r="C76" s="2" t="s">
        <v>18</v>
      </c>
      <c r="D76" s="56">
        <v>1.64</v>
      </c>
      <c r="E76" s="61">
        <f aca="true" t="shared" si="5" ref="E76:E84">D76+0.39</f>
        <v>2.03</v>
      </c>
    </row>
    <row r="77" spans="1:5" ht="15">
      <c r="A77" s="1">
        <v>58</v>
      </c>
      <c r="B77" s="2" t="s">
        <v>21</v>
      </c>
      <c r="C77" s="2" t="s">
        <v>18</v>
      </c>
      <c r="D77" s="56">
        <v>1.91</v>
      </c>
      <c r="E77" s="61">
        <f t="shared" si="5"/>
        <v>2.3</v>
      </c>
    </row>
    <row r="78" spans="1:5" ht="15">
      <c r="A78" s="1">
        <v>59</v>
      </c>
      <c r="B78" s="2" t="s">
        <v>22</v>
      </c>
      <c r="C78" s="2" t="s">
        <v>18</v>
      </c>
      <c r="D78" s="56">
        <v>2.47</v>
      </c>
      <c r="E78" s="61">
        <f t="shared" si="5"/>
        <v>2.8600000000000003</v>
      </c>
    </row>
    <row r="79" spans="1:5" ht="15">
      <c r="A79" s="1">
        <v>60</v>
      </c>
      <c r="B79" s="2" t="s">
        <v>23</v>
      </c>
      <c r="C79" s="2" t="s">
        <v>18</v>
      </c>
      <c r="D79" s="56">
        <v>2.91</v>
      </c>
      <c r="E79" s="61">
        <f t="shared" si="5"/>
        <v>3.3000000000000003</v>
      </c>
    </row>
    <row r="80" spans="1:5" ht="15">
      <c r="A80" s="1">
        <v>61</v>
      </c>
      <c r="B80" s="2" t="s">
        <v>24</v>
      </c>
      <c r="C80" s="2" t="s">
        <v>18</v>
      </c>
      <c r="D80" s="56">
        <v>3.01</v>
      </c>
      <c r="E80" s="61">
        <f t="shared" si="5"/>
        <v>3.4</v>
      </c>
    </row>
    <row r="81" spans="1:5" ht="15">
      <c r="A81" s="1">
        <v>62</v>
      </c>
      <c r="B81" s="2" t="s">
        <v>25</v>
      </c>
      <c r="C81" s="2" t="s">
        <v>18</v>
      </c>
      <c r="D81" s="56">
        <v>3.56</v>
      </c>
      <c r="E81" s="61">
        <f t="shared" si="5"/>
        <v>3.95</v>
      </c>
    </row>
    <row r="82" spans="1:5" ht="15">
      <c r="A82" s="1">
        <v>63</v>
      </c>
      <c r="B82" s="2" t="s">
        <v>26</v>
      </c>
      <c r="C82" s="2" t="s">
        <v>18</v>
      </c>
      <c r="D82" s="56">
        <v>6.53</v>
      </c>
      <c r="E82" s="61">
        <f t="shared" si="5"/>
        <v>6.92</v>
      </c>
    </row>
    <row r="83" spans="1:5" ht="15">
      <c r="A83" s="1">
        <v>64</v>
      </c>
      <c r="B83" s="2" t="s">
        <v>27</v>
      </c>
      <c r="C83" s="2" t="s">
        <v>18</v>
      </c>
      <c r="D83" s="56">
        <v>7.51</v>
      </c>
      <c r="E83" s="61">
        <f t="shared" si="5"/>
        <v>7.8999999999999995</v>
      </c>
    </row>
    <row r="84" spans="1:5" ht="15">
      <c r="A84" s="1">
        <v>65</v>
      </c>
      <c r="B84" s="2" t="s">
        <v>28</v>
      </c>
      <c r="C84" s="2" t="s">
        <v>18</v>
      </c>
      <c r="D84" s="56">
        <v>9.97</v>
      </c>
      <c r="E84" s="61">
        <f t="shared" si="5"/>
        <v>10.360000000000001</v>
      </c>
    </row>
    <row r="85" spans="1:5" ht="15">
      <c r="A85" s="1">
        <v>66</v>
      </c>
      <c r="B85" s="2" t="s">
        <v>29</v>
      </c>
      <c r="C85" s="2" t="s">
        <v>18</v>
      </c>
      <c r="D85" s="56">
        <v>11.51</v>
      </c>
      <c r="E85" s="2"/>
    </row>
    <row r="86" spans="1:5" ht="15">
      <c r="A86" s="1"/>
      <c r="B86" s="104" t="s">
        <v>40</v>
      </c>
      <c r="C86" s="105"/>
      <c r="D86" s="105"/>
      <c r="E86" s="2"/>
    </row>
    <row r="87" spans="1:5" ht="15">
      <c r="A87" s="1">
        <v>67</v>
      </c>
      <c r="B87" s="2" t="s">
        <v>20</v>
      </c>
      <c r="C87" s="2" t="s">
        <v>18</v>
      </c>
      <c r="D87" s="56">
        <v>1.63</v>
      </c>
      <c r="E87" s="61">
        <f aca="true" t="shared" si="6" ref="E87:E95">D87+0.39</f>
        <v>2.02</v>
      </c>
    </row>
    <row r="88" spans="1:5" ht="15">
      <c r="A88" s="1">
        <v>68</v>
      </c>
      <c r="B88" s="2" t="s">
        <v>21</v>
      </c>
      <c r="C88" s="2" t="s">
        <v>18</v>
      </c>
      <c r="D88" s="56">
        <v>1.9</v>
      </c>
      <c r="E88" s="61">
        <f t="shared" si="6"/>
        <v>2.29</v>
      </c>
    </row>
    <row r="89" spans="1:5" ht="15">
      <c r="A89" s="1">
        <v>69</v>
      </c>
      <c r="B89" s="2" t="s">
        <v>22</v>
      </c>
      <c r="C89" s="2" t="s">
        <v>18</v>
      </c>
      <c r="D89" s="56">
        <f>2.22*1.1</f>
        <v>2.4420000000000006</v>
      </c>
      <c r="E89" s="61">
        <f t="shared" si="6"/>
        <v>2.8320000000000007</v>
      </c>
    </row>
    <row r="90" spans="1:5" ht="15">
      <c r="A90" s="1">
        <v>70</v>
      </c>
      <c r="B90" s="2" t="s">
        <v>23</v>
      </c>
      <c r="C90" s="2" t="s">
        <v>18</v>
      </c>
      <c r="D90" s="56">
        <v>2.88</v>
      </c>
      <c r="E90" s="61">
        <f t="shared" si="6"/>
        <v>3.27</v>
      </c>
    </row>
    <row r="91" spans="1:5" ht="15">
      <c r="A91" s="1">
        <v>71</v>
      </c>
      <c r="B91" s="2" t="s">
        <v>24</v>
      </c>
      <c r="C91" s="2" t="s">
        <v>18</v>
      </c>
      <c r="D91" s="56">
        <v>2.97</v>
      </c>
      <c r="E91" s="61">
        <f t="shared" si="6"/>
        <v>3.3600000000000003</v>
      </c>
    </row>
    <row r="92" spans="1:5" ht="15">
      <c r="A92" s="1">
        <v>72</v>
      </c>
      <c r="B92" s="2" t="s">
        <v>25</v>
      </c>
      <c r="C92" s="2" t="s">
        <v>18</v>
      </c>
      <c r="D92" s="56">
        <v>3.52</v>
      </c>
      <c r="E92" s="61">
        <f t="shared" si="6"/>
        <v>3.91</v>
      </c>
    </row>
    <row r="93" spans="1:5" ht="15">
      <c r="A93" s="1">
        <v>73</v>
      </c>
      <c r="B93" s="2" t="s">
        <v>26</v>
      </c>
      <c r="C93" s="2" t="s">
        <v>18</v>
      </c>
      <c r="D93" s="56">
        <v>6.47</v>
      </c>
      <c r="E93" s="61">
        <f t="shared" si="6"/>
        <v>6.859999999999999</v>
      </c>
    </row>
    <row r="94" spans="1:5" ht="15">
      <c r="A94" s="1">
        <v>74</v>
      </c>
      <c r="B94" s="2" t="s">
        <v>27</v>
      </c>
      <c r="C94" s="2" t="s">
        <v>18</v>
      </c>
      <c r="D94" s="56">
        <v>7.46</v>
      </c>
      <c r="E94" s="61">
        <f t="shared" si="6"/>
        <v>7.85</v>
      </c>
    </row>
    <row r="95" spans="1:5" ht="15">
      <c r="A95" s="1">
        <v>75</v>
      </c>
      <c r="B95" s="2" t="s">
        <v>28</v>
      </c>
      <c r="C95" s="2" t="s">
        <v>18</v>
      </c>
      <c r="D95" s="56">
        <v>9.83</v>
      </c>
      <c r="E95" s="61">
        <f t="shared" si="6"/>
        <v>10.22</v>
      </c>
    </row>
    <row r="96" spans="1:5" ht="15">
      <c r="A96" s="1">
        <v>76</v>
      </c>
      <c r="B96" s="2" t="s">
        <v>29</v>
      </c>
      <c r="C96" s="2" t="s">
        <v>18</v>
      </c>
      <c r="D96" s="56">
        <v>11.36</v>
      </c>
      <c r="E96" s="2"/>
    </row>
    <row r="97" spans="1:5" ht="15">
      <c r="A97" s="1"/>
      <c r="B97" s="104" t="s">
        <v>42</v>
      </c>
      <c r="C97" s="105"/>
      <c r="D97" s="105"/>
      <c r="E97" s="2"/>
    </row>
    <row r="98" spans="1:5" ht="15">
      <c r="A98" s="1">
        <v>77</v>
      </c>
      <c r="B98" s="2" t="s">
        <v>20</v>
      </c>
      <c r="C98" s="2" t="s">
        <v>18</v>
      </c>
      <c r="D98" s="56">
        <v>1.61</v>
      </c>
      <c r="E98" s="61">
        <f aca="true" t="shared" si="7" ref="E98:E106">D98+0.39</f>
        <v>2</v>
      </c>
    </row>
    <row r="99" spans="1:5" ht="15">
      <c r="A99" s="1">
        <v>78</v>
      </c>
      <c r="B99" s="2" t="s">
        <v>21</v>
      </c>
      <c r="C99" s="2" t="s">
        <v>18</v>
      </c>
      <c r="D99" s="56">
        <v>1.88</v>
      </c>
      <c r="E99" s="61">
        <f t="shared" si="7"/>
        <v>2.27</v>
      </c>
    </row>
    <row r="100" spans="1:5" ht="15">
      <c r="A100" s="1">
        <v>79</v>
      </c>
      <c r="B100" s="2" t="s">
        <v>22</v>
      </c>
      <c r="C100" s="2" t="s">
        <v>18</v>
      </c>
      <c r="D100" s="56">
        <f>2.18*1.1</f>
        <v>2.3980000000000006</v>
      </c>
      <c r="E100" s="61">
        <f t="shared" si="7"/>
        <v>2.7880000000000007</v>
      </c>
    </row>
    <row r="101" spans="1:5" ht="15">
      <c r="A101" s="1">
        <v>80</v>
      </c>
      <c r="B101" s="2" t="s">
        <v>23</v>
      </c>
      <c r="C101" s="2" t="s">
        <v>18</v>
      </c>
      <c r="D101" s="56">
        <v>2.84</v>
      </c>
      <c r="E101" s="61">
        <f t="shared" si="7"/>
        <v>3.23</v>
      </c>
    </row>
    <row r="102" spans="1:5" ht="15">
      <c r="A102" s="1">
        <v>81</v>
      </c>
      <c r="B102" s="2" t="s">
        <v>24</v>
      </c>
      <c r="C102" s="2" t="s">
        <v>18</v>
      </c>
      <c r="D102" s="56">
        <v>2.91</v>
      </c>
      <c r="E102" s="61">
        <f t="shared" si="7"/>
        <v>3.3000000000000003</v>
      </c>
    </row>
    <row r="103" spans="1:5" ht="15">
      <c r="A103" s="1">
        <v>82</v>
      </c>
      <c r="B103" s="2" t="s">
        <v>25</v>
      </c>
      <c r="C103" s="2" t="s">
        <v>18</v>
      </c>
      <c r="D103" s="56">
        <v>3.45</v>
      </c>
      <c r="E103" s="61">
        <f t="shared" si="7"/>
        <v>3.8400000000000003</v>
      </c>
    </row>
    <row r="104" spans="1:5" ht="15">
      <c r="A104" s="1">
        <v>83</v>
      </c>
      <c r="B104" s="2" t="s">
        <v>26</v>
      </c>
      <c r="C104" s="2" t="s">
        <v>18</v>
      </c>
      <c r="D104" s="56">
        <v>6.39</v>
      </c>
      <c r="E104" s="61">
        <f t="shared" si="7"/>
        <v>6.779999999999999</v>
      </c>
    </row>
    <row r="105" spans="1:5" ht="15">
      <c r="A105" s="1">
        <v>84</v>
      </c>
      <c r="B105" s="2" t="s">
        <v>27</v>
      </c>
      <c r="C105" s="2" t="s">
        <v>18</v>
      </c>
      <c r="D105" s="56">
        <v>7.37</v>
      </c>
      <c r="E105" s="61">
        <f t="shared" si="7"/>
        <v>7.76</v>
      </c>
    </row>
    <row r="106" spans="1:5" ht="15">
      <c r="A106" s="1">
        <v>85</v>
      </c>
      <c r="B106" s="2" t="s">
        <v>28</v>
      </c>
      <c r="C106" s="2" t="s">
        <v>18</v>
      </c>
      <c r="D106" s="56">
        <v>9.62</v>
      </c>
      <c r="E106" s="61">
        <f t="shared" si="7"/>
        <v>10.01</v>
      </c>
    </row>
    <row r="107" spans="1:5" ht="15">
      <c r="A107" s="1">
        <v>86</v>
      </c>
      <c r="B107" s="2" t="s">
        <v>29</v>
      </c>
      <c r="C107" s="2" t="s">
        <v>18</v>
      </c>
      <c r="D107" s="56">
        <v>11.14</v>
      </c>
      <c r="E107" s="2"/>
    </row>
    <row r="108" spans="1:5" ht="15">
      <c r="A108" s="1"/>
      <c r="B108" s="104" t="s">
        <v>43</v>
      </c>
      <c r="C108" s="105"/>
      <c r="D108" s="105"/>
      <c r="E108" s="2"/>
    </row>
    <row r="109" spans="1:5" ht="15">
      <c r="A109" s="1">
        <v>87</v>
      </c>
      <c r="B109" s="2" t="s">
        <v>20</v>
      </c>
      <c r="C109" s="2" t="s">
        <v>18</v>
      </c>
      <c r="D109" s="56">
        <v>1.64</v>
      </c>
      <c r="E109" s="61">
        <f aca="true" t="shared" si="8" ref="E109:E117">D109+0.39</f>
        <v>2.03</v>
      </c>
    </row>
    <row r="110" spans="1:5" ht="15">
      <c r="A110" s="1">
        <v>88</v>
      </c>
      <c r="B110" s="2" t="s">
        <v>21</v>
      </c>
      <c r="C110" s="2" t="s">
        <v>18</v>
      </c>
      <c r="D110" s="56">
        <v>1.9</v>
      </c>
      <c r="E110" s="61">
        <f t="shared" si="8"/>
        <v>2.29</v>
      </c>
    </row>
    <row r="111" spans="1:5" ht="15">
      <c r="A111" s="1">
        <v>89</v>
      </c>
      <c r="B111" s="2" t="s">
        <v>22</v>
      </c>
      <c r="C111" s="2" t="s">
        <v>18</v>
      </c>
      <c r="D111" s="56">
        <f>2.23*1.1</f>
        <v>2.4530000000000003</v>
      </c>
      <c r="E111" s="61">
        <f t="shared" si="8"/>
        <v>2.8430000000000004</v>
      </c>
    </row>
    <row r="112" spans="1:5" ht="15">
      <c r="A112" s="1">
        <v>90</v>
      </c>
      <c r="B112" s="2" t="s">
        <v>23</v>
      </c>
      <c r="C112" s="2" t="s">
        <v>18</v>
      </c>
      <c r="D112" s="56">
        <v>2.9</v>
      </c>
      <c r="E112" s="61">
        <f t="shared" si="8"/>
        <v>3.29</v>
      </c>
    </row>
    <row r="113" spans="1:5" ht="15">
      <c r="A113" s="1">
        <v>91</v>
      </c>
      <c r="B113" s="2" t="s">
        <v>24</v>
      </c>
      <c r="C113" s="2" t="s">
        <v>18</v>
      </c>
      <c r="D113" s="56">
        <v>2.98</v>
      </c>
      <c r="E113" s="61">
        <f t="shared" si="8"/>
        <v>3.37</v>
      </c>
    </row>
    <row r="114" spans="1:5" ht="15">
      <c r="A114" s="1">
        <v>92</v>
      </c>
      <c r="B114" s="2" t="s">
        <v>25</v>
      </c>
      <c r="C114" s="2" t="s">
        <v>18</v>
      </c>
      <c r="D114" s="56">
        <v>3.54</v>
      </c>
      <c r="E114" s="61">
        <f t="shared" si="8"/>
        <v>3.93</v>
      </c>
    </row>
    <row r="115" spans="1:5" ht="15">
      <c r="A115" s="1">
        <v>93</v>
      </c>
      <c r="B115" s="2" t="s">
        <v>26</v>
      </c>
      <c r="C115" s="2" t="s">
        <v>18</v>
      </c>
      <c r="D115" s="56">
        <v>6.5</v>
      </c>
      <c r="E115" s="61">
        <f t="shared" si="8"/>
        <v>6.89</v>
      </c>
    </row>
    <row r="116" spans="1:5" ht="15">
      <c r="A116" s="1">
        <v>94</v>
      </c>
      <c r="B116" s="2" t="s">
        <v>27</v>
      </c>
      <c r="C116" s="2" t="s">
        <v>18</v>
      </c>
      <c r="D116" s="56">
        <v>7.48</v>
      </c>
      <c r="E116" s="61">
        <f t="shared" si="8"/>
        <v>7.87</v>
      </c>
    </row>
    <row r="117" spans="1:5" ht="15">
      <c r="A117" s="1">
        <v>95</v>
      </c>
      <c r="B117" s="2" t="s">
        <v>28</v>
      </c>
      <c r="C117" s="2" t="s">
        <v>18</v>
      </c>
      <c r="D117" s="56">
        <v>9.88</v>
      </c>
      <c r="E117" s="61">
        <f t="shared" si="8"/>
        <v>10.270000000000001</v>
      </c>
    </row>
    <row r="118" spans="1:5" ht="15">
      <c r="A118" s="1">
        <v>96</v>
      </c>
      <c r="B118" s="2" t="s">
        <v>29</v>
      </c>
      <c r="C118" s="2" t="s">
        <v>18</v>
      </c>
      <c r="D118" s="56">
        <v>11.43</v>
      </c>
      <c r="E118" s="2"/>
    </row>
    <row r="119" spans="1:5" ht="15">
      <c r="A119" s="1"/>
      <c r="B119" s="104" t="s">
        <v>44</v>
      </c>
      <c r="C119" s="105"/>
      <c r="D119" s="105"/>
      <c r="E119" s="2"/>
    </row>
    <row r="120" spans="1:5" ht="15">
      <c r="A120" s="1">
        <v>97</v>
      </c>
      <c r="B120" s="2" t="s">
        <v>20</v>
      </c>
      <c r="C120" s="2" t="s">
        <v>18</v>
      </c>
      <c r="D120" s="56">
        <v>1.62</v>
      </c>
      <c r="E120" s="61">
        <f aca="true" t="shared" si="9" ref="E120:E128">D120+0.39</f>
        <v>2.0100000000000002</v>
      </c>
    </row>
    <row r="121" spans="1:5" ht="15">
      <c r="A121" s="1">
        <v>98</v>
      </c>
      <c r="B121" s="2" t="s">
        <v>21</v>
      </c>
      <c r="C121" s="2" t="s">
        <v>18</v>
      </c>
      <c r="D121" s="56">
        <v>1.89</v>
      </c>
      <c r="E121" s="61">
        <f t="shared" si="9"/>
        <v>2.28</v>
      </c>
    </row>
    <row r="122" spans="1:5" ht="15">
      <c r="A122" s="1">
        <v>99</v>
      </c>
      <c r="B122" s="2" t="s">
        <v>22</v>
      </c>
      <c r="C122" s="2" t="s">
        <v>18</v>
      </c>
      <c r="D122" s="56">
        <v>2.42</v>
      </c>
      <c r="E122" s="61">
        <f t="shared" si="9"/>
        <v>2.81</v>
      </c>
    </row>
    <row r="123" spans="1:5" ht="15">
      <c r="A123" s="1">
        <v>100</v>
      </c>
      <c r="B123" s="2" t="s">
        <v>23</v>
      </c>
      <c r="C123" s="2" t="s">
        <v>18</v>
      </c>
      <c r="D123" s="56">
        <v>2.87</v>
      </c>
      <c r="E123" s="61">
        <f t="shared" si="9"/>
        <v>3.2600000000000002</v>
      </c>
    </row>
    <row r="124" spans="1:5" ht="15">
      <c r="A124" s="1">
        <v>101</v>
      </c>
      <c r="B124" s="2" t="s">
        <v>24</v>
      </c>
      <c r="C124" s="2" t="s">
        <v>18</v>
      </c>
      <c r="D124" s="56">
        <v>2.95</v>
      </c>
      <c r="E124" s="61">
        <f t="shared" si="9"/>
        <v>3.3400000000000003</v>
      </c>
    </row>
    <row r="125" spans="1:5" ht="15">
      <c r="A125" s="1">
        <v>102</v>
      </c>
      <c r="B125" s="2" t="s">
        <v>25</v>
      </c>
      <c r="C125" s="2" t="s">
        <v>18</v>
      </c>
      <c r="D125" s="56">
        <v>3.5</v>
      </c>
      <c r="E125" s="61">
        <f t="shared" si="9"/>
        <v>3.89</v>
      </c>
    </row>
    <row r="126" spans="1:5" ht="15">
      <c r="A126" s="1">
        <v>103</v>
      </c>
      <c r="B126" s="2" t="s">
        <v>26</v>
      </c>
      <c r="C126" s="2" t="s">
        <v>18</v>
      </c>
      <c r="D126" s="56">
        <v>6.45</v>
      </c>
      <c r="E126" s="61">
        <f t="shared" si="9"/>
        <v>6.84</v>
      </c>
    </row>
    <row r="127" spans="1:5" ht="15">
      <c r="A127" s="1">
        <v>104</v>
      </c>
      <c r="B127" s="2" t="s">
        <v>27</v>
      </c>
      <c r="C127" s="2" t="s">
        <v>18</v>
      </c>
      <c r="D127" s="56">
        <v>7.42</v>
      </c>
      <c r="E127" s="61">
        <f t="shared" si="9"/>
        <v>7.81</v>
      </c>
    </row>
    <row r="128" spans="1:5" ht="15">
      <c r="A128" s="1">
        <v>105</v>
      </c>
      <c r="B128" s="2" t="s">
        <v>28</v>
      </c>
      <c r="C128" s="2" t="s">
        <v>18</v>
      </c>
      <c r="D128" s="56">
        <v>9.76</v>
      </c>
      <c r="E128" s="61">
        <f t="shared" si="9"/>
        <v>10.15</v>
      </c>
    </row>
    <row r="129" spans="1:5" ht="15">
      <c r="A129" s="1">
        <v>106</v>
      </c>
      <c r="B129" s="2" t="s">
        <v>29</v>
      </c>
      <c r="C129" s="2" t="s">
        <v>18</v>
      </c>
      <c r="D129" s="56">
        <v>11.29</v>
      </c>
      <c r="E129" s="2"/>
    </row>
    <row r="130" spans="1:5" ht="15">
      <c r="A130" s="1"/>
      <c r="B130" s="104" t="s">
        <v>45</v>
      </c>
      <c r="C130" s="105"/>
      <c r="D130" s="105"/>
      <c r="E130" s="2"/>
    </row>
    <row r="131" spans="1:5" ht="15">
      <c r="A131" s="1">
        <v>107</v>
      </c>
      <c r="B131" s="2" t="s">
        <v>20</v>
      </c>
      <c r="C131" s="2" t="s">
        <v>18</v>
      </c>
      <c r="D131" s="56">
        <v>1.63</v>
      </c>
      <c r="E131" s="61">
        <f aca="true" t="shared" si="10" ref="E131:E139">D131+0.39</f>
        <v>2.02</v>
      </c>
    </row>
    <row r="132" spans="1:5" ht="15">
      <c r="A132" s="1">
        <v>108</v>
      </c>
      <c r="B132" s="2" t="s">
        <v>21</v>
      </c>
      <c r="C132" s="2" t="s">
        <v>18</v>
      </c>
      <c r="D132" s="56">
        <v>1.89</v>
      </c>
      <c r="E132" s="61">
        <f t="shared" si="10"/>
        <v>2.28</v>
      </c>
    </row>
    <row r="133" spans="1:5" ht="15">
      <c r="A133" s="1">
        <v>109</v>
      </c>
      <c r="B133" s="2" t="s">
        <v>22</v>
      </c>
      <c r="C133" s="2" t="s">
        <v>18</v>
      </c>
      <c r="D133" s="56">
        <v>2.44</v>
      </c>
      <c r="E133" s="61">
        <f t="shared" si="10"/>
        <v>2.83</v>
      </c>
    </row>
    <row r="134" spans="1:5" ht="15">
      <c r="A134" s="1">
        <v>110</v>
      </c>
      <c r="B134" s="2" t="s">
        <v>23</v>
      </c>
      <c r="C134" s="2" t="s">
        <v>18</v>
      </c>
      <c r="D134" s="56">
        <v>2.86</v>
      </c>
      <c r="E134" s="61">
        <f t="shared" si="10"/>
        <v>3.25</v>
      </c>
    </row>
    <row r="135" spans="1:5" ht="15">
      <c r="A135" s="1">
        <v>111</v>
      </c>
      <c r="B135" s="2" t="s">
        <v>24</v>
      </c>
      <c r="C135" s="2" t="s">
        <v>18</v>
      </c>
      <c r="D135" s="56">
        <v>2.98</v>
      </c>
      <c r="E135" s="61">
        <f t="shared" si="10"/>
        <v>3.37</v>
      </c>
    </row>
    <row r="136" spans="1:5" ht="15">
      <c r="A136" s="1">
        <v>112</v>
      </c>
      <c r="B136" s="2" t="s">
        <v>25</v>
      </c>
      <c r="C136" s="2" t="s">
        <v>18</v>
      </c>
      <c r="D136" s="56">
        <v>3.49</v>
      </c>
      <c r="E136" s="61">
        <f t="shared" si="10"/>
        <v>3.8800000000000003</v>
      </c>
    </row>
    <row r="137" spans="1:5" ht="15">
      <c r="A137" s="1">
        <v>113</v>
      </c>
      <c r="B137" s="2" t="s">
        <v>26</v>
      </c>
      <c r="C137" s="2" t="s">
        <v>18</v>
      </c>
      <c r="D137" s="56">
        <v>6.49</v>
      </c>
      <c r="E137" s="61">
        <f t="shared" si="10"/>
        <v>6.88</v>
      </c>
    </row>
    <row r="138" spans="1:5" ht="15">
      <c r="A138" s="1">
        <v>114</v>
      </c>
      <c r="B138" s="2" t="s">
        <v>27</v>
      </c>
      <c r="C138" s="2" t="s">
        <v>18</v>
      </c>
      <c r="D138" s="56">
        <v>7.41</v>
      </c>
      <c r="E138" s="61">
        <f t="shared" si="10"/>
        <v>7.8</v>
      </c>
    </row>
    <row r="139" spans="1:5" ht="15">
      <c r="A139" s="1">
        <v>115</v>
      </c>
      <c r="B139" s="2" t="s">
        <v>28</v>
      </c>
      <c r="C139" s="2" t="s">
        <v>18</v>
      </c>
      <c r="D139" s="56">
        <v>9.86</v>
      </c>
      <c r="E139" s="61">
        <f t="shared" si="10"/>
        <v>10.25</v>
      </c>
    </row>
    <row r="140" spans="1:5" ht="15">
      <c r="A140" s="1">
        <v>116</v>
      </c>
      <c r="B140" s="2" t="s">
        <v>29</v>
      </c>
      <c r="C140" s="2" t="s">
        <v>18</v>
      </c>
      <c r="D140" s="56">
        <v>11.26</v>
      </c>
      <c r="E140" s="2"/>
    </row>
    <row r="141" spans="1:5" ht="15">
      <c r="A141" s="106" t="s">
        <v>46</v>
      </c>
      <c r="B141" s="107"/>
      <c r="C141" s="107"/>
      <c r="D141" s="107"/>
      <c r="E141" s="2"/>
    </row>
    <row r="142" spans="1:5" ht="33.75" customHeight="1">
      <c r="A142" s="8">
        <v>117</v>
      </c>
      <c r="B142" s="9" t="s">
        <v>49</v>
      </c>
      <c r="C142" s="10" t="s">
        <v>47</v>
      </c>
      <c r="D142" s="62">
        <f>23*1.1</f>
        <v>25.3</v>
      </c>
      <c r="E142" s="2"/>
    </row>
    <row r="143" spans="1:5" ht="27" customHeight="1">
      <c r="A143" s="8">
        <v>118</v>
      </c>
      <c r="B143" s="9" t="s">
        <v>48</v>
      </c>
      <c r="C143" s="14" t="s">
        <v>47</v>
      </c>
      <c r="D143" s="62">
        <f>7.11*1.1</f>
        <v>7.821000000000001</v>
      </c>
      <c r="E143" s="2"/>
    </row>
    <row r="144" spans="1:5" ht="30" customHeight="1">
      <c r="A144" s="8">
        <v>119</v>
      </c>
      <c r="B144" s="9" t="s">
        <v>50</v>
      </c>
      <c r="C144" s="10" t="s">
        <v>47</v>
      </c>
      <c r="D144" s="64">
        <v>22.56</v>
      </c>
      <c r="E144" s="2"/>
    </row>
    <row r="145" spans="1:5" ht="26.25" customHeight="1">
      <c r="A145" s="106" t="s">
        <v>54</v>
      </c>
      <c r="B145" s="107"/>
      <c r="C145" s="107"/>
      <c r="D145" s="107"/>
      <c r="E145" s="2"/>
    </row>
    <row r="146" spans="1:5" ht="18.75" customHeight="1">
      <c r="A146" s="8">
        <v>120</v>
      </c>
      <c r="B146" s="10" t="s">
        <v>51</v>
      </c>
      <c r="C146" s="10" t="s">
        <v>52</v>
      </c>
      <c r="D146" s="64">
        <v>8.31</v>
      </c>
      <c r="E146" s="2"/>
    </row>
    <row r="147" spans="1:5" ht="21.75" customHeight="1">
      <c r="A147" s="8">
        <v>121</v>
      </c>
      <c r="B147" s="10" t="s">
        <v>57</v>
      </c>
      <c r="C147" s="2" t="s">
        <v>47</v>
      </c>
      <c r="D147" s="65">
        <v>2.24</v>
      </c>
      <c r="E147" s="2"/>
    </row>
    <row r="148" spans="1:5" ht="15">
      <c r="A148" s="8">
        <v>122</v>
      </c>
      <c r="B148" s="2" t="s">
        <v>58</v>
      </c>
      <c r="C148" s="2" t="s">
        <v>59</v>
      </c>
      <c r="D148" s="65">
        <v>1.76</v>
      </c>
      <c r="E148" s="2"/>
    </row>
    <row r="149" spans="1:4" ht="15">
      <c r="A149" s="16"/>
      <c r="B149" s="16"/>
      <c r="C149" s="16"/>
      <c r="D149" s="16"/>
    </row>
    <row r="150" spans="2:3" ht="15">
      <c r="B150" s="17" t="s">
        <v>60</v>
      </c>
      <c r="C150" s="17" t="s">
        <v>61</v>
      </c>
    </row>
  </sheetData>
  <sheetProtection/>
  <mergeCells count="19">
    <mergeCell ref="A6:D6"/>
    <mergeCell ref="B7:D7"/>
    <mergeCell ref="B8:D8"/>
    <mergeCell ref="A11:E11"/>
    <mergeCell ref="C9:C10"/>
    <mergeCell ref="B9:B10"/>
    <mergeCell ref="A9:A10"/>
    <mergeCell ref="B31:D31"/>
    <mergeCell ref="B42:D42"/>
    <mergeCell ref="B53:D53"/>
    <mergeCell ref="B64:D64"/>
    <mergeCell ref="B75:D75"/>
    <mergeCell ref="B86:D86"/>
    <mergeCell ref="B97:D97"/>
    <mergeCell ref="B108:D108"/>
    <mergeCell ref="B119:D119"/>
    <mergeCell ref="B130:D130"/>
    <mergeCell ref="A141:D141"/>
    <mergeCell ref="A145:D14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tabSelected="1" zoomScale="90" zoomScaleNormal="90" zoomScalePageLayoutView="0" workbookViewId="0" topLeftCell="A1">
      <selection activeCell="B5" sqref="B5:B6"/>
    </sheetView>
  </sheetViews>
  <sheetFormatPr defaultColWidth="9.140625" defaultRowHeight="15"/>
  <cols>
    <col min="1" max="1" width="3.140625" style="0" customWidth="1"/>
    <col min="2" max="2" width="54.28125" style="0" customWidth="1"/>
    <col min="3" max="3" width="9.8515625" style="0" customWidth="1"/>
    <col min="4" max="4" width="7.8515625" style="0" hidden="1" customWidth="1"/>
    <col min="5" max="5" width="16.8515625" style="0" customWidth="1"/>
  </cols>
  <sheetData>
    <row r="1" spans="1:5" ht="19.5" customHeight="1">
      <c r="A1" s="110" t="s">
        <v>119</v>
      </c>
      <c r="B1" s="110"/>
      <c r="C1" s="110"/>
      <c r="D1" s="110"/>
      <c r="E1" s="110"/>
    </row>
    <row r="2" spans="1:5" ht="15.75">
      <c r="A2" s="111" t="s">
        <v>131</v>
      </c>
      <c r="B2" s="111"/>
      <c r="C2" s="111"/>
      <c r="D2" s="111"/>
      <c r="E2" s="111"/>
    </row>
    <row r="3" spans="1:5" ht="15.75">
      <c r="A3" s="128" t="s">
        <v>125</v>
      </c>
      <c r="B3" s="128"/>
      <c r="C3" s="128"/>
      <c r="D3" s="128"/>
      <c r="E3" s="128"/>
    </row>
    <row r="4" spans="1:5" ht="17.25" customHeight="1">
      <c r="A4" s="112"/>
      <c r="B4" s="112"/>
      <c r="C4" s="112"/>
      <c r="D4" s="112"/>
      <c r="E4" s="112"/>
    </row>
    <row r="5" spans="1:5" ht="79.5" customHeight="1">
      <c r="A5" s="118" t="s">
        <v>120</v>
      </c>
      <c r="B5" s="116" t="s">
        <v>1</v>
      </c>
      <c r="C5" s="116" t="s">
        <v>2</v>
      </c>
      <c r="D5" s="87" t="s">
        <v>7</v>
      </c>
      <c r="E5" s="35" t="s">
        <v>134</v>
      </c>
    </row>
    <row r="6" spans="1:5" ht="26.25" customHeight="1">
      <c r="A6" s="119"/>
      <c r="B6" s="117"/>
      <c r="C6" s="117"/>
      <c r="D6" s="127" t="s">
        <v>67</v>
      </c>
      <c r="E6" s="127"/>
    </row>
    <row r="7" spans="1:5" s="27" customFormat="1" ht="15" customHeight="1">
      <c r="A7" s="113" t="s">
        <v>71</v>
      </c>
      <c r="B7" s="114"/>
      <c r="C7" s="114"/>
      <c r="D7" s="114"/>
      <c r="E7" s="115"/>
    </row>
    <row r="8" spans="1:5" ht="15" customHeight="1">
      <c r="A8" s="92">
        <v>1</v>
      </c>
      <c r="B8" s="36" t="s">
        <v>104</v>
      </c>
      <c r="C8" s="95" t="s">
        <v>6</v>
      </c>
      <c r="D8" s="82">
        <v>84.68</v>
      </c>
      <c r="E8" s="91">
        <v>112.99</v>
      </c>
    </row>
    <row r="9" spans="1:5" ht="15" hidden="1">
      <c r="A9" s="92">
        <v>3</v>
      </c>
      <c r="B9" s="36" t="s">
        <v>93</v>
      </c>
      <c r="C9" s="2" t="s">
        <v>6</v>
      </c>
      <c r="D9" s="84">
        <v>94.15</v>
      </c>
      <c r="E9" s="101"/>
    </row>
    <row r="10" spans="1:5" ht="15" customHeight="1">
      <c r="A10" s="92">
        <v>2</v>
      </c>
      <c r="B10" s="36" t="s">
        <v>101</v>
      </c>
      <c r="C10" s="2" t="s">
        <v>6</v>
      </c>
      <c r="D10" s="84">
        <v>86.86</v>
      </c>
      <c r="E10" s="91">
        <v>114.68</v>
      </c>
    </row>
    <row r="11" spans="1:5" ht="15">
      <c r="A11" s="92">
        <v>3</v>
      </c>
      <c r="B11" s="36" t="s">
        <v>102</v>
      </c>
      <c r="C11" s="2" t="s">
        <v>6</v>
      </c>
      <c r="D11" s="84">
        <v>90.22</v>
      </c>
      <c r="E11" s="91">
        <v>119.56</v>
      </c>
    </row>
    <row r="12" spans="1:5" ht="15">
      <c r="A12" s="88">
        <v>4</v>
      </c>
      <c r="B12" s="2" t="s">
        <v>84</v>
      </c>
      <c r="C12" s="2" t="s">
        <v>18</v>
      </c>
      <c r="D12" s="84">
        <v>8.3</v>
      </c>
      <c r="E12" s="91">
        <v>10.54</v>
      </c>
    </row>
    <row r="13" spans="1:5" ht="15">
      <c r="A13" s="88">
        <v>5</v>
      </c>
      <c r="B13" s="2" t="s">
        <v>85</v>
      </c>
      <c r="C13" s="2" t="s">
        <v>18</v>
      </c>
      <c r="D13" s="84">
        <v>8.94</v>
      </c>
      <c r="E13" s="91">
        <v>11.86</v>
      </c>
    </row>
    <row r="14" spans="1:5" ht="15">
      <c r="A14" s="88">
        <v>6</v>
      </c>
      <c r="B14" s="9" t="s">
        <v>121</v>
      </c>
      <c r="C14" s="2" t="s">
        <v>18</v>
      </c>
      <c r="D14" s="84">
        <v>9.12</v>
      </c>
      <c r="E14" s="91">
        <v>11.65</v>
      </c>
    </row>
    <row r="15" spans="1:5" ht="15">
      <c r="A15" s="88">
        <v>7</v>
      </c>
      <c r="B15" s="9" t="s">
        <v>122</v>
      </c>
      <c r="C15" s="2" t="s">
        <v>18</v>
      </c>
      <c r="D15" s="84">
        <v>9.34</v>
      </c>
      <c r="E15" s="91">
        <v>12.36</v>
      </c>
    </row>
    <row r="16" spans="1:5" ht="15">
      <c r="A16" s="88">
        <v>8</v>
      </c>
      <c r="B16" s="2" t="s">
        <v>80</v>
      </c>
      <c r="C16" s="2" t="s">
        <v>6</v>
      </c>
      <c r="D16" s="84">
        <v>130.59</v>
      </c>
      <c r="E16" s="91">
        <v>175.2</v>
      </c>
    </row>
    <row r="17" spans="1:5" ht="15" customHeight="1">
      <c r="A17" s="93">
        <v>9</v>
      </c>
      <c r="B17" s="9" t="s">
        <v>123</v>
      </c>
      <c r="C17" s="10" t="s">
        <v>6</v>
      </c>
      <c r="D17" s="86">
        <v>144.75</v>
      </c>
      <c r="E17" s="91">
        <v>192.7</v>
      </c>
    </row>
    <row r="18" spans="1:5" s="97" customFormat="1" ht="18.75" customHeight="1">
      <c r="A18" s="106" t="s">
        <v>135</v>
      </c>
      <c r="B18" s="107"/>
      <c r="C18" s="107"/>
      <c r="D18" s="107"/>
      <c r="E18" s="120"/>
    </row>
    <row r="19" spans="1:5" ht="15">
      <c r="A19" s="92">
        <v>10</v>
      </c>
      <c r="B19" s="36" t="s">
        <v>129</v>
      </c>
      <c r="C19" s="2" t="s">
        <v>6</v>
      </c>
      <c r="D19" s="84"/>
      <c r="E19" s="91">
        <v>123.67</v>
      </c>
    </row>
    <row r="20" spans="1:5" ht="15">
      <c r="A20" s="88">
        <v>11</v>
      </c>
      <c r="B20" s="9" t="s">
        <v>127</v>
      </c>
      <c r="C20" s="2" t="s">
        <v>18</v>
      </c>
      <c r="D20" s="84"/>
      <c r="E20" s="91">
        <v>12.9</v>
      </c>
    </row>
    <row r="21" spans="1:5" ht="15">
      <c r="A21" s="88">
        <v>12</v>
      </c>
      <c r="B21" s="9" t="s">
        <v>128</v>
      </c>
      <c r="C21" s="2" t="s">
        <v>18</v>
      </c>
      <c r="D21" s="84"/>
      <c r="E21" s="91">
        <v>12.06</v>
      </c>
    </row>
    <row r="22" spans="1:5" ht="18.75" customHeight="1">
      <c r="A22" s="74" t="s">
        <v>33</v>
      </c>
      <c r="B22" s="32"/>
      <c r="C22" s="32"/>
      <c r="D22" s="32"/>
      <c r="E22" s="102"/>
    </row>
    <row r="23" spans="1:5" ht="15" hidden="1">
      <c r="A23" s="1"/>
      <c r="B23" s="104" t="s">
        <v>19</v>
      </c>
      <c r="C23" s="105"/>
      <c r="D23" s="105"/>
      <c r="E23" s="96"/>
    </row>
    <row r="24" spans="1:5" ht="25.5" customHeight="1" hidden="1">
      <c r="A24" s="2">
        <v>17</v>
      </c>
      <c r="B24" s="2" t="s">
        <v>20</v>
      </c>
      <c r="C24" s="2" t="s">
        <v>18</v>
      </c>
      <c r="D24" s="56">
        <v>1.66</v>
      </c>
      <c r="E24" s="83">
        <f aca="true" t="shared" si="0" ref="E24:E33">D24*1.2</f>
        <v>1.9919999999999998</v>
      </c>
    </row>
    <row r="25" spans="1:5" ht="15" hidden="1">
      <c r="A25" s="2">
        <v>18</v>
      </c>
      <c r="B25" s="2" t="s">
        <v>21</v>
      </c>
      <c r="C25" s="2" t="s">
        <v>18</v>
      </c>
      <c r="D25" s="56">
        <v>1.92</v>
      </c>
      <c r="E25" s="83">
        <f t="shared" si="0"/>
        <v>2.304</v>
      </c>
    </row>
    <row r="26" spans="1:5" ht="15" hidden="1">
      <c r="A26" s="2">
        <v>19</v>
      </c>
      <c r="B26" s="2" t="s">
        <v>22</v>
      </c>
      <c r="C26" s="2" t="s">
        <v>18</v>
      </c>
      <c r="D26" s="56">
        <v>2.51</v>
      </c>
      <c r="E26" s="83">
        <f t="shared" si="0"/>
        <v>3.0119999999999996</v>
      </c>
    </row>
    <row r="27" spans="1:5" ht="15" hidden="1">
      <c r="A27" s="2">
        <v>20</v>
      </c>
      <c r="B27" s="2" t="s">
        <v>23</v>
      </c>
      <c r="C27" s="2" t="s">
        <v>18</v>
      </c>
      <c r="D27" s="56">
        <v>2.96</v>
      </c>
      <c r="E27" s="83">
        <f t="shared" si="0"/>
        <v>3.552</v>
      </c>
    </row>
    <row r="28" spans="1:5" ht="15" hidden="1">
      <c r="A28" s="2">
        <v>20</v>
      </c>
      <c r="B28" s="2" t="s">
        <v>24</v>
      </c>
      <c r="C28" s="2" t="s">
        <v>18</v>
      </c>
      <c r="D28" s="82">
        <v>3.27</v>
      </c>
      <c r="E28" s="83">
        <f t="shared" si="0"/>
        <v>3.924</v>
      </c>
    </row>
    <row r="29" spans="1:5" ht="15" hidden="1">
      <c r="A29" s="2">
        <v>21</v>
      </c>
      <c r="B29" s="2" t="s">
        <v>25</v>
      </c>
      <c r="C29" s="2" t="s">
        <v>18</v>
      </c>
      <c r="D29" s="82">
        <v>3.75</v>
      </c>
      <c r="E29" s="83">
        <f t="shared" si="0"/>
        <v>4.5</v>
      </c>
    </row>
    <row r="30" spans="1:5" ht="15" hidden="1">
      <c r="A30" s="2">
        <v>23</v>
      </c>
      <c r="B30" s="2" t="s">
        <v>26</v>
      </c>
      <c r="C30" s="2" t="s">
        <v>18</v>
      </c>
      <c r="D30" s="56">
        <v>6.61</v>
      </c>
      <c r="E30" s="83">
        <f t="shared" si="0"/>
        <v>7.932</v>
      </c>
    </row>
    <row r="31" spans="1:5" ht="15" hidden="1">
      <c r="A31" s="2">
        <v>24</v>
      </c>
      <c r="B31" s="2" t="s">
        <v>27</v>
      </c>
      <c r="C31" s="2" t="s">
        <v>18</v>
      </c>
      <c r="D31" s="56">
        <v>7.6</v>
      </c>
      <c r="E31" s="83">
        <f t="shared" si="0"/>
        <v>9.12</v>
      </c>
    </row>
    <row r="32" spans="1:5" ht="15" hidden="1">
      <c r="A32" s="2">
        <v>25</v>
      </c>
      <c r="B32" s="2" t="s">
        <v>28</v>
      </c>
      <c r="C32" s="2" t="s">
        <v>18</v>
      </c>
      <c r="D32" s="56">
        <v>10.16</v>
      </c>
      <c r="E32" s="83">
        <f t="shared" si="0"/>
        <v>12.192</v>
      </c>
    </row>
    <row r="33" spans="1:5" ht="15" hidden="1">
      <c r="A33" s="2">
        <v>26</v>
      </c>
      <c r="B33" s="2" t="s">
        <v>29</v>
      </c>
      <c r="C33" s="2" t="s">
        <v>18</v>
      </c>
      <c r="D33" s="56">
        <v>11.73</v>
      </c>
      <c r="E33" s="83">
        <f t="shared" si="0"/>
        <v>14.076</v>
      </c>
    </row>
    <row r="34" spans="1:5" ht="18" customHeight="1">
      <c r="A34" s="1"/>
      <c r="B34" s="108" t="s">
        <v>30</v>
      </c>
      <c r="C34" s="109"/>
      <c r="D34" s="109"/>
      <c r="E34" s="96"/>
    </row>
    <row r="35" spans="1:5" ht="15">
      <c r="A35" s="88">
        <v>13</v>
      </c>
      <c r="B35" s="2" t="s">
        <v>20</v>
      </c>
      <c r="C35" s="2" t="s">
        <v>18</v>
      </c>
      <c r="D35" s="82">
        <v>1.8</v>
      </c>
      <c r="E35" s="89">
        <v>2.39</v>
      </c>
    </row>
    <row r="36" spans="1:5" ht="15">
      <c r="A36" s="88">
        <v>14</v>
      </c>
      <c r="B36" s="2" t="s">
        <v>21</v>
      </c>
      <c r="C36" s="2" t="s">
        <v>18</v>
      </c>
      <c r="D36" s="82">
        <v>2</v>
      </c>
      <c r="E36" s="89">
        <v>2.62</v>
      </c>
    </row>
    <row r="37" spans="1:5" ht="15">
      <c r="A37" s="88">
        <v>15</v>
      </c>
      <c r="B37" s="2" t="s">
        <v>24</v>
      </c>
      <c r="C37" s="2" t="s">
        <v>18</v>
      </c>
      <c r="D37" s="82">
        <v>3.49</v>
      </c>
      <c r="E37" s="89">
        <v>4.61</v>
      </c>
    </row>
    <row r="38" spans="1:5" ht="15">
      <c r="A38" s="88">
        <v>16</v>
      </c>
      <c r="B38" s="2" t="s">
        <v>25</v>
      </c>
      <c r="C38" s="2" t="s">
        <v>18</v>
      </c>
      <c r="D38" s="82">
        <v>3.96</v>
      </c>
      <c r="E38" s="89">
        <v>5.21</v>
      </c>
    </row>
    <row r="39" spans="1:5" ht="15">
      <c r="A39" s="88">
        <v>17</v>
      </c>
      <c r="B39" s="2" t="s">
        <v>28</v>
      </c>
      <c r="C39" s="2" t="s">
        <v>18</v>
      </c>
      <c r="D39" s="82">
        <v>11.48</v>
      </c>
      <c r="E39" s="89">
        <v>15.19</v>
      </c>
    </row>
    <row r="40" spans="1:5" ht="15">
      <c r="A40" s="88">
        <v>18</v>
      </c>
      <c r="B40" s="2" t="s">
        <v>29</v>
      </c>
      <c r="C40" s="2" t="s">
        <v>18</v>
      </c>
      <c r="D40" s="82">
        <v>12.72</v>
      </c>
      <c r="E40" s="89">
        <v>16.73</v>
      </c>
    </row>
    <row r="41" spans="1:5" ht="15" hidden="1">
      <c r="A41" s="1"/>
      <c r="B41" s="104" t="s">
        <v>31</v>
      </c>
      <c r="C41" s="105"/>
      <c r="D41" s="105"/>
      <c r="E41" s="96"/>
    </row>
    <row r="42" spans="1:5" ht="15" hidden="1">
      <c r="A42" s="2">
        <v>37</v>
      </c>
      <c r="B42" s="2" t="s">
        <v>20</v>
      </c>
      <c r="C42" s="2" t="s">
        <v>18</v>
      </c>
      <c r="D42" s="56">
        <v>1.69</v>
      </c>
      <c r="E42" s="83">
        <f aca="true" t="shared" si="1" ref="E42:E51">D42*1.2</f>
        <v>2.028</v>
      </c>
    </row>
    <row r="43" spans="1:5" ht="15" hidden="1">
      <c r="A43" s="2">
        <v>38</v>
      </c>
      <c r="B43" s="2" t="s">
        <v>21</v>
      </c>
      <c r="C43" s="2" t="s">
        <v>18</v>
      </c>
      <c r="D43" s="56">
        <v>1.96</v>
      </c>
      <c r="E43" s="83">
        <f t="shared" si="1"/>
        <v>2.352</v>
      </c>
    </row>
    <row r="44" spans="1:5" ht="15" hidden="1">
      <c r="A44" s="2">
        <v>39</v>
      </c>
      <c r="B44" s="2" t="s">
        <v>22</v>
      </c>
      <c r="C44" s="2" t="s">
        <v>18</v>
      </c>
      <c r="D44" s="56">
        <v>2.58</v>
      </c>
      <c r="E44" s="83">
        <f t="shared" si="1"/>
        <v>3.096</v>
      </c>
    </row>
    <row r="45" spans="1:5" ht="15" hidden="1">
      <c r="A45" s="2">
        <v>40</v>
      </c>
      <c r="B45" s="2" t="s">
        <v>23</v>
      </c>
      <c r="C45" s="2" t="s">
        <v>18</v>
      </c>
      <c r="D45" s="56">
        <v>3.04</v>
      </c>
      <c r="E45" s="83">
        <f t="shared" si="1"/>
        <v>3.6479999999999997</v>
      </c>
    </row>
    <row r="46" spans="1:5" ht="15" hidden="1">
      <c r="A46" s="2">
        <v>41</v>
      </c>
      <c r="B46" s="2" t="s">
        <v>24</v>
      </c>
      <c r="C46" s="2" t="s">
        <v>18</v>
      </c>
      <c r="D46" s="56">
        <v>3.16</v>
      </c>
      <c r="E46" s="83">
        <f t="shared" si="1"/>
        <v>3.792</v>
      </c>
    </row>
    <row r="47" spans="1:5" ht="15" hidden="1">
      <c r="A47" s="2">
        <v>42</v>
      </c>
      <c r="B47" s="2" t="s">
        <v>25</v>
      </c>
      <c r="C47" s="2" t="s">
        <v>18</v>
      </c>
      <c r="D47" s="56">
        <v>3.73</v>
      </c>
      <c r="E47" s="83">
        <f t="shared" si="1"/>
        <v>4.476</v>
      </c>
    </row>
    <row r="48" spans="1:5" ht="15" hidden="1">
      <c r="A48" s="2">
        <v>43</v>
      </c>
      <c r="B48" s="2" t="s">
        <v>26</v>
      </c>
      <c r="C48" s="2" t="s">
        <v>18</v>
      </c>
      <c r="D48" s="56">
        <v>6.75</v>
      </c>
      <c r="E48" s="83">
        <f t="shared" si="1"/>
        <v>8.1</v>
      </c>
    </row>
    <row r="49" spans="1:5" ht="15" hidden="1">
      <c r="A49" s="2">
        <v>44</v>
      </c>
      <c r="B49" s="2" t="s">
        <v>27</v>
      </c>
      <c r="C49" s="2" t="s">
        <v>18</v>
      </c>
      <c r="D49" s="56">
        <v>7.76</v>
      </c>
      <c r="E49" s="83">
        <f t="shared" si="1"/>
        <v>9.312</v>
      </c>
    </row>
    <row r="50" spans="1:5" ht="15" hidden="1">
      <c r="A50" s="2">
        <v>45</v>
      </c>
      <c r="B50" s="2" t="s">
        <v>28</v>
      </c>
      <c r="C50" s="2" t="s">
        <v>18</v>
      </c>
      <c r="D50" s="56">
        <v>10.52</v>
      </c>
      <c r="E50" s="83">
        <f t="shared" si="1"/>
        <v>12.623999999999999</v>
      </c>
    </row>
    <row r="51" spans="1:5" ht="15" hidden="1">
      <c r="A51" s="2">
        <v>46</v>
      </c>
      <c r="B51" s="2" t="s">
        <v>29</v>
      </c>
      <c r="C51" s="2" t="s">
        <v>18</v>
      </c>
      <c r="D51" s="56">
        <v>12.12</v>
      </c>
      <c r="E51" s="83">
        <f t="shared" si="1"/>
        <v>14.543999999999999</v>
      </c>
    </row>
    <row r="52" spans="1:5" ht="15" hidden="1">
      <c r="A52" s="1"/>
      <c r="B52" s="104" t="s">
        <v>39</v>
      </c>
      <c r="C52" s="105"/>
      <c r="D52" s="105"/>
      <c r="E52" s="96"/>
    </row>
    <row r="53" spans="1:5" ht="15" hidden="1">
      <c r="A53" s="2">
        <v>47</v>
      </c>
      <c r="B53" s="2" t="s">
        <v>20</v>
      </c>
      <c r="C53" s="2" t="s">
        <v>18</v>
      </c>
      <c r="D53" s="56">
        <f>1.48*1.1</f>
        <v>1.6280000000000001</v>
      </c>
      <c r="E53" s="83">
        <f aca="true" t="shared" si="2" ref="E53:E62">D53*1.2</f>
        <v>1.9536</v>
      </c>
    </row>
    <row r="54" spans="1:5" ht="15" hidden="1">
      <c r="A54" s="2">
        <v>48</v>
      </c>
      <c r="B54" s="2" t="s">
        <v>21</v>
      </c>
      <c r="C54" s="2" t="s">
        <v>18</v>
      </c>
      <c r="D54" s="56">
        <v>1.89</v>
      </c>
      <c r="E54" s="83">
        <f t="shared" si="2"/>
        <v>2.268</v>
      </c>
    </row>
    <row r="55" spans="1:5" ht="15" hidden="1">
      <c r="A55" s="2">
        <v>49</v>
      </c>
      <c r="B55" s="2" t="s">
        <v>22</v>
      </c>
      <c r="C55" s="2" t="s">
        <v>18</v>
      </c>
      <c r="D55" s="56">
        <v>2.44</v>
      </c>
      <c r="E55" s="83">
        <f t="shared" si="2"/>
        <v>2.928</v>
      </c>
    </row>
    <row r="56" spans="1:5" ht="15" hidden="1">
      <c r="A56" s="2">
        <v>50</v>
      </c>
      <c r="B56" s="2" t="s">
        <v>23</v>
      </c>
      <c r="C56" s="2" t="s">
        <v>18</v>
      </c>
      <c r="D56" s="56">
        <v>2.88</v>
      </c>
      <c r="E56" s="83">
        <f t="shared" si="2"/>
        <v>3.456</v>
      </c>
    </row>
    <row r="57" spans="1:5" ht="15" hidden="1">
      <c r="A57" s="2">
        <v>51</v>
      </c>
      <c r="B57" s="2" t="s">
        <v>24</v>
      </c>
      <c r="C57" s="2" t="s">
        <v>18</v>
      </c>
      <c r="D57" s="56">
        <v>2.96</v>
      </c>
      <c r="E57" s="83">
        <f t="shared" si="2"/>
        <v>3.552</v>
      </c>
    </row>
    <row r="58" spans="1:5" ht="15" hidden="1">
      <c r="A58" s="2">
        <v>52</v>
      </c>
      <c r="B58" s="2" t="s">
        <v>25</v>
      </c>
      <c r="C58" s="2" t="s">
        <v>18</v>
      </c>
      <c r="D58" s="56">
        <v>3.51</v>
      </c>
      <c r="E58" s="83">
        <f t="shared" si="2"/>
        <v>4.212</v>
      </c>
    </row>
    <row r="59" spans="1:5" ht="15" hidden="1">
      <c r="A59" s="2">
        <v>53</v>
      </c>
      <c r="B59" s="2" t="s">
        <v>26</v>
      </c>
      <c r="C59" s="2" t="s">
        <v>18</v>
      </c>
      <c r="D59" s="56">
        <v>6.47</v>
      </c>
      <c r="E59" s="83">
        <f t="shared" si="2"/>
        <v>7.763999999999999</v>
      </c>
    </row>
    <row r="60" spans="1:5" ht="15" hidden="1">
      <c r="A60" s="2">
        <v>54</v>
      </c>
      <c r="B60" s="2" t="s">
        <v>27</v>
      </c>
      <c r="C60" s="2" t="s">
        <v>18</v>
      </c>
      <c r="D60" s="56">
        <v>7.45</v>
      </c>
      <c r="E60" s="83">
        <f t="shared" si="2"/>
        <v>8.94</v>
      </c>
    </row>
    <row r="61" spans="1:5" ht="15" hidden="1">
      <c r="A61" s="2">
        <v>55</v>
      </c>
      <c r="B61" s="2" t="s">
        <v>28</v>
      </c>
      <c r="C61" s="2" t="s">
        <v>18</v>
      </c>
      <c r="D61" s="56">
        <v>9.82</v>
      </c>
      <c r="E61" s="83">
        <f t="shared" si="2"/>
        <v>11.784</v>
      </c>
    </row>
    <row r="62" spans="1:5" ht="15" hidden="1">
      <c r="A62" s="2">
        <v>56</v>
      </c>
      <c r="B62" s="2" t="s">
        <v>29</v>
      </c>
      <c r="C62" s="2" t="s">
        <v>18</v>
      </c>
      <c r="D62" s="56">
        <v>11.35</v>
      </c>
      <c r="E62" s="83">
        <f t="shared" si="2"/>
        <v>13.62</v>
      </c>
    </row>
    <row r="63" spans="1:5" ht="15" hidden="1">
      <c r="A63" s="1"/>
      <c r="B63" s="104" t="s">
        <v>41</v>
      </c>
      <c r="C63" s="105"/>
      <c r="D63" s="105"/>
      <c r="E63" s="96"/>
    </row>
    <row r="64" spans="1:5" ht="15" hidden="1">
      <c r="A64" s="1">
        <v>57</v>
      </c>
      <c r="B64" s="2" t="s">
        <v>20</v>
      </c>
      <c r="C64" s="2" t="s">
        <v>18</v>
      </c>
      <c r="D64" s="56">
        <v>1.64</v>
      </c>
      <c r="E64" s="83">
        <f aca="true" t="shared" si="3" ref="E64:E73">D64*1.2</f>
        <v>1.9679999999999997</v>
      </c>
    </row>
    <row r="65" spans="1:5" ht="15" hidden="1">
      <c r="A65" s="1">
        <v>58</v>
      </c>
      <c r="B65" s="2" t="s">
        <v>21</v>
      </c>
      <c r="C65" s="2" t="s">
        <v>18</v>
      </c>
      <c r="D65" s="56">
        <v>1.91</v>
      </c>
      <c r="E65" s="83">
        <f t="shared" si="3"/>
        <v>2.292</v>
      </c>
    </row>
    <row r="66" spans="1:5" ht="15" hidden="1">
      <c r="A66" s="1">
        <v>59</v>
      </c>
      <c r="B66" s="2" t="s">
        <v>22</v>
      </c>
      <c r="C66" s="2" t="s">
        <v>18</v>
      </c>
      <c r="D66" s="56">
        <v>2.47</v>
      </c>
      <c r="E66" s="83">
        <f t="shared" si="3"/>
        <v>2.964</v>
      </c>
    </row>
    <row r="67" spans="1:5" ht="15" hidden="1">
      <c r="A67" s="1">
        <v>60</v>
      </c>
      <c r="B67" s="2" t="s">
        <v>23</v>
      </c>
      <c r="C67" s="2" t="s">
        <v>18</v>
      </c>
      <c r="D67" s="56">
        <v>2.91</v>
      </c>
      <c r="E67" s="83">
        <f t="shared" si="3"/>
        <v>3.492</v>
      </c>
    </row>
    <row r="68" spans="1:5" ht="15" hidden="1">
      <c r="A68" s="1">
        <v>61</v>
      </c>
      <c r="B68" s="2" t="s">
        <v>24</v>
      </c>
      <c r="C68" s="2" t="s">
        <v>18</v>
      </c>
      <c r="D68" s="56">
        <v>3.01</v>
      </c>
      <c r="E68" s="83">
        <f t="shared" si="3"/>
        <v>3.6119999999999997</v>
      </c>
    </row>
    <row r="69" spans="1:5" ht="15" hidden="1">
      <c r="A69" s="1">
        <v>62</v>
      </c>
      <c r="B69" s="2" t="s">
        <v>25</v>
      </c>
      <c r="C69" s="2" t="s">
        <v>18</v>
      </c>
      <c r="D69" s="56">
        <v>3.56</v>
      </c>
      <c r="E69" s="83">
        <f t="shared" si="3"/>
        <v>4.272</v>
      </c>
    </row>
    <row r="70" spans="1:5" ht="15" hidden="1">
      <c r="A70" s="1">
        <v>63</v>
      </c>
      <c r="B70" s="2" t="s">
        <v>26</v>
      </c>
      <c r="C70" s="2" t="s">
        <v>18</v>
      </c>
      <c r="D70" s="56">
        <v>6.53</v>
      </c>
      <c r="E70" s="83">
        <f t="shared" si="3"/>
        <v>7.836</v>
      </c>
    </row>
    <row r="71" spans="1:5" ht="15" hidden="1">
      <c r="A71" s="1">
        <v>64</v>
      </c>
      <c r="B71" s="2" t="s">
        <v>27</v>
      </c>
      <c r="C71" s="2" t="s">
        <v>18</v>
      </c>
      <c r="D71" s="56">
        <v>7.51</v>
      </c>
      <c r="E71" s="83">
        <f t="shared" si="3"/>
        <v>9.011999999999999</v>
      </c>
    </row>
    <row r="72" spans="1:5" ht="15" hidden="1">
      <c r="A72" s="1">
        <v>65</v>
      </c>
      <c r="B72" s="2" t="s">
        <v>28</v>
      </c>
      <c r="C72" s="2" t="s">
        <v>18</v>
      </c>
      <c r="D72" s="56">
        <v>9.97</v>
      </c>
      <c r="E72" s="83">
        <f t="shared" si="3"/>
        <v>11.964</v>
      </c>
    </row>
    <row r="73" spans="1:5" ht="15" hidden="1">
      <c r="A73" s="1">
        <v>66</v>
      </c>
      <c r="B73" s="2" t="s">
        <v>29</v>
      </c>
      <c r="C73" s="2" t="s">
        <v>18</v>
      </c>
      <c r="D73" s="56">
        <v>11.51</v>
      </c>
      <c r="E73" s="83">
        <f t="shared" si="3"/>
        <v>13.812</v>
      </c>
    </row>
    <row r="74" spans="1:5" ht="15" hidden="1">
      <c r="A74" s="1"/>
      <c r="B74" s="104" t="s">
        <v>40</v>
      </c>
      <c r="C74" s="105"/>
      <c r="D74" s="105"/>
      <c r="E74" s="96"/>
    </row>
    <row r="75" spans="1:5" ht="15" hidden="1">
      <c r="A75" s="1">
        <v>67</v>
      </c>
      <c r="B75" s="2" t="s">
        <v>20</v>
      </c>
      <c r="C75" s="2" t="s">
        <v>18</v>
      </c>
      <c r="D75" s="56">
        <v>1.63</v>
      </c>
      <c r="E75" s="83">
        <f aca="true" t="shared" si="4" ref="E75:E84">D75*1.2</f>
        <v>1.9559999999999997</v>
      </c>
    </row>
    <row r="76" spans="1:5" ht="15" hidden="1">
      <c r="A76" s="1">
        <v>68</v>
      </c>
      <c r="B76" s="2" t="s">
        <v>21</v>
      </c>
      <c r="C76" s="2" t="s">
        <v>18</v>
      </c>
      <c r="D76" s="56">
        <v>1.9</v>
      </c>
      <c r="E76" s="83">
        <f t="shared" si="4"/>
        <v>2.28</v>
      </c>
    </row>
    <row r="77" spans="1:5" ht="15" hidden="1">
      <c r="A77" s="1">
        <v>69</v>
      </c>
      <c r="B77" s="2" t="s">
        <v>22</v>
      </c>
      <c r="C77" s="2" t="s">
        <v>18</v>
      </c>
      <c r="D77" s="56">
        <f>2.22*1.1</f>
        <v>2.4420000000000006</v>
      </c>
      <c r="E77" s="83">
        <f t="shared" si="4"/>
        <v>2.9304000000000006</v>
      </c>
    </row>
    <row r="78" spans="1:5" ht="15" hidden="1">
      <c r="A78" s="1">
        <v>70</v>
      </c>
      <c r="B78" s="2" t="s">
        <v>23</v>
      </c>
      <c r="C78" s="2" t="s">
        <v>18</v>
      </c>
      <c r="D78" s="56">
        <v>2.88</v>
      </c>
      <c r="E78" s="83">
        <f t="shared" si="4"/>
        <v>3.456</v>
      </c>
    </row>
    <row r="79" spans="1:5" ht="15" hidden="1">
      <c r="A79" s="1">
        <v>71</v>
      </c>
      <c r="B79" s="2" t="s">
        <v>24</v>
      </c>
      <c r="C79" s="2" t="s">
        <v>18</v>
      </c>
      <c r="D79" s="56">
        <v>2.97</v>
      </c>
      <c r="E79" s="83">
        <f t="shared" si="4"/>
        <v>3.564</v>
      </c>
    </row>
    <row r="80" spans="1:5" ht="15" hidden="1">
      <c r="A80" s="1">
        <v>72</v>
      </c>
      <c r="B80" s="2" t="s">
        <v>25</v>
      </c>
      <c r="C80" s="2" t="s">
        <v>18</v>
      </c>
      <c r="D80" s="56">
        <v>3.52</v>
      </c>
      <c r="E80" s="83">
        <f t="shared" si="4"/>
        <v>4.224</v>
      </c>
    </row>
    <row r="81" spans="1:5" ht="15" hidden="1">
      <c r="A81" s="1">
        <v>73</v>
      </c>
      <c r="B81" s="2" t="s">
        <v>26</v>
      </c>
      <c r="C81" s="2" t="s">
        <v>18</v>
      </c>
      <c r="D81" s="56">
        <v>6.47</v>
      </c>
      <c r="E81" s="83">
        <f t="shared" si="4"/>
        <v>7.763999999999999</v>
      </c>
    </row>
    <row r="82" spans="1:5" ht="15" hidden="1">
      <c r="A82" s="1">
        <v>74</v>
      </c>
      <c r="B82" s="2" t="s">
        <v>27</v>
      </c>
      <c r="C82" s="2" t="s">
        <v>18</v>
      </c>
      <c r="D82" s="56">
        <v>7.46</v>
      </c>
      <c r="E82" s="83">
        <f t="shared" si="4"/>
        <v>8.952</v>
      </c>
    </row>
    <row r="83" spans="1:5" ht="15" hidden="1">
      <c r="A83" s="1">
        <v>75</v>
      </c>
      <c r="B83" s="2" t="s">
        <v>28</v>
      </c>
      <c r="C83" s="2" t="s">
        <v>18</v>
      </c>
      <c r="D83" s="56">
        <v>9.83</v>
      </c>
      <c r="E83" s="83">
        <f t="shared" si="4"/>
        <v>11.796</v>
      </c>
    </row>
    <row r="84" spans="1:5" ht="15" hidden="1">
      <c r="A84" s="1">
        <v>76</v>
      </c>
      <c r="B84" s="2" t="s">
        <v>29</v>
      </c>
      <c r="C84" s="2" t="s">
        <v>18</v>
      </c>
      <c r="D84" s="56">
        <v>11.36</v>
      </c>
      <c r="E84" s="83">
        <f t="shared" si="4"/>
        <v>13.632</v>
      </c>
    </row>
    <row r="85" spans="1:5" ht="15" hidden="1">
      <c r="A85" s="1"/>
      <c r="B85" s="104" t="s">
        <v>42</v>
      </c>
      <c r="C85" s="105"/>
      <c r="D85" s="105"/>
      <c r="E85" s="96"/>
    </row>
    <row r="86" spans="1:5" ht="15" hidden="1">
      <c r="A86" s="1">
        <v>77</v>
      </c>
      <c r="B86" s="2" t="s">
        <v>20</v>
      </c>
      <c r="C86" s="2" t="s">
        <v>18</v>
      </c>
      <c r="D86" s="56">
        <v>1.61</v>
      </c>
      <c r="E86" s="85">
        <f>D86*1.2</f>
        <v>1.932</v>
      </c>
    </row>
    <row r="87" spans="1:5" ht="15" hidden="1">
      <c r="A87" s="1">
        <v>78</v>
      </c>
      <c r="B87" s="2" t="s">
        <v>21</v>
      </c>
      <c r="C87" s="2" t="s">
        <v>18</v>
      </c>
      <c r="D87" s="56">
        <v>1.88</v>
      </c>
      <c r="E87" s="85">
        <f aca="true" t="shared" si="5" ref="E87:E95">D87*1.2</f>
        <v>2.256</v>
      </c>
    </row>
    <row r="88" spans="1:5" ht="15" hidden="1">
      <c r="A88" s="1">
        <v>79</v>
      </c>
      <c r="B88" s="2" t="s">
        <v>22</v>
      </c>
      <c r="C88" s="2" t="s">
        <v>18</v>
      </c>
      <c r="D88" s="56">
        <f>2.18*1.1</f>
        <v>2.3980000000000006</v>
      </c>
      <c r="E88" s="85">
        <f t="shared" si="5"/>
        <v>2.8776000000000006</v>
      </c>
    </row>
    <row r="89" spans="1:5" ht="15" hidden="1">
      <c r="A89" s="1">
        <v>80</v>
      </c>
      <c r="B89" s="2" t="s">
        <v>23</v>
      </c>
      <c r="C89" s="2" t="s">
        <v>18</v>
      </c>
      <c r="D89" s="56">
        <v>2.84</v>
      </c>
      <c r="E89" s="85">
        <f t="shared" si="5"/>
        <v>3.408</v>
      </c>
    </row>
    <row r="90" spans="1:5" ht="15" hidden="1">
      <c r="A90" s="1">
        <v>81</v>
      </c>
      <c r="B90" s="2" t="s">
        <v>24</v>
      </c>
      <c r="C90" s="2" t="s">
        <v>18</v>
      </c>
      <c r="D90" s="56">
        <v>2.91</v>
      </c>
      <c r="E90" s="85">
        <f t="shared" si="5"/>
        <v>3.492</v>
      </c>
    </row>
    <row r="91" spans="1:5" ht="15" hidden="1">
      <c r="A91" s="1">
        <v>82</v>
      </c>
      <c r="B91" s="2" t="s">
        <v>25</v>
      </c>
      <c r="C91" s="2" t="s">
        <v>18</v>
      </c>
      <c r="D91" s="56">
        <v>3.45</v>
      </c>
      <c r="E91" s="85">
        <f t="shared" si="5"/>
        <v>4.14</v>
      </c>
    </row>
    <row r="92" spans="1:5" ht="15" hidden="1">
      <c r="A92" s="1">
        <v>83</v>
      </c>
      <c r="B92" s="2" t="s">
        <v>26</v>
      </c>
      <c r="C92" s="2" t="s">
        <v>18</v>
      </c>
      <c r="D92" s="56">
        <v>6.39</v>
      </c>
      <c r="E92" s="85">
        <f t="shared" si="5"/>
        <v>7.667999999999999</v>
      </c>
    </row>
    <row r="93" spans="1:5" ht="15" hidden="1">
      <c r="A93" s="1">
        <v>84</v>
      </c>
      <c r="B93" s="2" t="s">
        <v>27</v>
      </c>
      <c r="C93" s="2" t="s">
        <v>18</v>
      </c>
      <c r="D93" s="56">
        <v>7.37</v>
      </c>
      <c r="E93" s="85">
        <f t="shared" si="5"/>
        <v>8.844</v>
      </c>
    </row>
    <row r="94" spans="1:5" ht="15" hidden="1">
      <c r="A94" s="1">
        <v>85</v>
      </c>
      <c r="B94" s="2" t="s">
        <v>28</v>
      </c>
      <c r="C94" s="2" t="s">
        <v>18</v>
      </c>
      <c r="D94" s="56">
        <v>9.62</v>
      </c>
      <c r="E94" s="85">
        <f t="shared" si="5"/>
        <v>11.543999999999999</v>
      </c>
    </row>
    <row r="95" spans="1:5" ht="15" hidden="1">
      <c r="A95" s="1">
        <v>86</v>
      </c>
      <c r="B95" s="2" t="s">
        <v>29</v>
      </c>
      <c r="C95" s="2" t="s">
        <v>18</v>
      </c>
      <c r="D95" s="56">
        <v>11.14</v>
      </c>
      <c r="E95" s="85">
        <f t="shared" si="5"/>
        <v>13.368</v>
      </c>
    </row>
    <row r="96" spans="1:5" ht="15" hidden="1">
      <c r="A96" s="1"/>
      <c r="B96" s="104" t="s">
        <v>43</v>
      </c>
      <c r="C96" s="105"/>
      <c r="D96" s="105"/>
      <c r="E96" s="96"/>
    </row>
    <row r="97" spans="1:5" ht="15" hidden="1">
      <c r="A97" s="1">
        <v>87</v>
      </c>
      <c r="B97" s="2" t="s">
        <v>20</v>
      </c>
      <c r="C97" s="2" t="s">
        <v>18</v>
      </c>
      <c r="D97" s="56">
        <v>1.64</v>
      </c>
      <c r="E97" s="85">
        <f aca="true" t="shared" si="6" ref="E97:E106">D97*1.2</f>
        <v>1.9679999999999997</v>
      </c>
    </row>
    <row r="98" spans="1:5" ht="15" hidden="1">
      <c r="A98" s="1">
        <v>88</v>
      </c>
      <c r="B98" s="2" t="s">
        <v>21</v>
      </c>
      <c r="C98" s="2" t="s">
        <v>18</v>
      </c>
      <c r="D98" s="56">
        <v>1.9</v>
      </c>
      <c r="E98" s="85">
        <f t="shared" si="6"/>
        <v>2.28</v>
      </c>
    </row>
    <row r="99" spans="1:5" ht="15" hidden="1">
      <c r="A99" s="1">
        <v>89</v>
      </c>
      <c r="B99" s="2" t="s">
        <v>22</v>
      </c>
      <c r="C99" s="2" t="s">
        <v>18</v>
      </c>
      <c r="D99" s="56">
        <f>2.23*1.1</f>
        <v>2.4530000000000003</v>
      </c>
      <c r="E99" s="85">
        <f t="shared" si="6"/>
        <v>2.9436000000000004</v>
      </c>
    </row>
    <row r="100" spans="1:5" ht="15" hidden="1">
      <c r="A100" s="1">
        <v>90</v>
      </c>
      <c r="B100" s="2" t="s">
        <v>23</v>
      </c>
      <c r="C100" s="2" t="s">
        <v>18</v>
      </c>
      <c r="D100" s="56">
        <v>2.9</v>
      </c>
      <c r="E100" s="85">
        <f t="shared" si="6"/>
        <v>3.48</v>
      </c>
    </row>
    <row r="101" spans="1:5" ht="15" hidden="1">
      <c r="A101" s="1">
        <v>91</v>
      </c>
      <c r="B101" s="2" t="s">
        <v>24</v>
      </c>
      <c r="C101" s="2" t="s">
        <v>18</v>
      </c>
      <c r="D101" s="56">
        <v>2.98</v>
      </c>
      <c r="E101" s="85">
        <f t="shared" si="6"/>
        <v>3.576</v>
      </c>
    </row>
    <row r="102" spans="1:5" ht="15" hidden="1">
      <c r="A102" s="1">
        <v>92</v>
      </c>
      <c r="B102" s="2" t="s">
        <v>25</v>
      </c>
      <c r="C102" s="2" t="s">
        <v>18</v>
      </c>
      <c r="D102" s="56">
        <v>3.54</v>
      </c>
      <c r="E102" s="85">
        <f t="shared" si="6"/>
        <v>4.248</v>
      </c>
    </row>
    <row r="103" spans="1:5" ht="15" hidden="1">
      <c r="A103" s="1">
        <v>93</v>
      </c>
      <c r="B103" s="2" t="s">
        <v>26</v>
      </c>
      <c r="C103" s="2" t="s">
        <v>18</v>
      </c>
      <c r="D103" s="56">
        <v>6.5</v>
      </c>
      <c r="E103" s="85">
        <f t="shared" si="6"/>
        <v>7.8</v>
      </c>
    </row>
    <row r="104" spans="1:5" ht="15" hidden="1">
      <c r="A104" s="1">
        <v>94</v>
      </c>
      <c r="B104" s="2" t="s">
        <v>27</v>
      </c>
      <c r="C104" s="2" t="s">
        <v>18</v>
      </c>
      <c r="D104" s="56">
        <v>7.48</v>
      </c>
      <c r="E104" s="85">
        <f t="shared" si="6"/>
        <v>8.976</v>
      </c>
    </row>
    <row r="105" spans="1:5" ht="15" hidden="1">
      <c r="A105" s="1">
        <v>95</v>
      </c>
      <c r="B105" s="2" t="s">
        <v>28</v>
      </c>
      <c r="C105" s="2" t="s">
        <v>18</v>
      </c>
      <c r="D105" s="56">
        <v>9.88</v>
      </c>
      <c r="E105" s="85">
        <f t="shared" si="6"/>
        <v>11.856</v>
      </c>
    </row>
    <row r="106" spans="1:5" ht="15" hidden="1">
      <c r="A106" s="1">
        <v>96</v>
      </c>
      <c r="B106" s="2" t="s">
        <v>29</v>
      </c>
      <c r="C106" s="2" t="s">
        <v>18</v>
      </c>
      <c r="D106" s="56">
        <v>11.43</v>
      </c>
      <c r="E106" s="85">
        <f t="shared" si="6"/>
        <v>13.716</v>
      </c>
    </row>
    <row r="107" spans="1:5" ht="15" hidden="1">
      <c r="A107" s="1"/>
      <c r="B107" s="104" t="s">
        <v>44</v>
      </c>
      <c r="C107" s="105"/>
      <c r="D107" s="105"/>
      <c r="E107" s="96"/>
    </row>
    <row r="108" spans="1:5" ht="15" hidden="1">
      <c r="A108" s="1">
        <v>97</v>
      </c>
      <c r="B108" s="2" t="s">
        <v>20</v>
      </c>
      <c r="C108" s="2" t="s">
        <v>18</v>
      </c>
      <c r="D108" s="56">
        <v>1.62</v>
      </c>
      <c r="E108" s="85">
        <f aca="true" t="shared" si="7" ref="E108:E117">D108*1.2</f>
        <v>1.944</v>
      </c>
    </row>
    <row r="109" spans="1:5" ht="15" hidden="1">
      <c r="A109" s="1">
        <v>98</v>
      </c>
      <c r="B109" s="2" t="s">
        <v>21</v>
      </c>
      <c r="C109" s="2" t="s">
        <v>18</v>
      </c>
      <c r="D109" s="56">
        <v>1.89</v>
      </c>
      <c r="E109" s="85">
        <f t="shared" si="7"/>
        <v>2.268</v>
      </c>
    </row>
    <row r="110" spans="1:5" ht="15" hidden="1">
      <c r="A110" s="1">
        <v>99</v>
      </c>
      <c r="B110" s="2" t="s">
        <v>22</v>
      </c>
      <c r="C110" s="2" t="s">
        <v>18</v>
      </c>
      <c r="D110" s="56">
        <v>2.42</v>
      </c>
      <c r="E110" s="85">
        <f t="shared" si="7"/>
        <v>2.904</v>
      </c>
    </row>
    <row r="111" spans="1:5" ht="15" hidden="1">
      <c r="A111" s="1">
        <v>100</v>
      </c>
      <c r="B111" s="2" t="s">
        <v>23</v>
      </c>
      <c r="C111" s="2" t="s">
        <v>18</v>
      </c>
      <c r="D111" s="56">
        <v>2.87</v>
      </c>
      <c r="E111" s="85">
        <f t="shared" si="7"/>
        <v>3.444</v>
      </c>
    </row>
    <row r="112" spans="1:5" ht="15" hidden="1">
      <c r="A112" s="1">
        <v>101</v>
      </c>
      <c r="B112" s="2" t="s">
        <v>24</v>
      </c>
      <c r="C112" s="2" t="s">
        <v>18</v>
      </c>
      <c r="D112" s="56">
        <v>2.95</v>
      </c>
      <c r="E112" s="85">
        <f t="shared" si="7"/>
        <v>3.54</v>
      </c>
    </row>
    <row r="113" spans="1:5" ht="15" hidden="1">
      <c r="A113" s="1">
        <v>102</v>
      </c>
      <c r="B113" s="2" t="s">
        <v>25</v>
      </c>
      <c r="C113" s="2" t="s">
        <v>18</v>
      </c>
      <c r="D113" s="56">
        <v>3.5</v>
      </c>
      <c r="E113" s="85">
        <f t="shared" si="7"/>
        <v>4.2</v>
      </c>
    </row>
    <row r="114" spans="1:5" ht="15" hidden="1">
      <c r="A114" s="1">
        <v>103</v>
      </c>
      <c r="B114" s="2" t="s">
        <v>26</v>
      </c>
      <c r="C114" s="2" t="s">
        <v>18</v>
      </c>
      <c r="D114" s="56">
        <v>6.45</v>
      </c>
      <c r="E114" s="85">
        <f t="shared" si="7"/>
        <v>7.74</v>
      </c>
    </row>
    <row r="115" spans="1:5" ht="15" hidden="1">
      <c r="A115" s="1">
        <v>104</v>
      </c>
      <c r="B115" s="2" t="s">
        <v>27</v>
      </c>
      <c r="C115" s="2" t="s">
        <v>18</v>
      </c>
      <c r="D115" s="56">
        <v>7.42</v>
      </c>
      <c r="E115" s="85">
        <f t="shared" si="7"/>
        <v>8.904</v>
      </c>
    </row>
    <row r="116" spans="1:5" ht="15" hidden="1">
      <c r="A116" s="1">
        <v>105</v>
      </c>
      <c r="B116" s="2" t="s">
        <v>28</v>
      </c>
      <c r="C116" s="2" t="s">
        <v>18</v>
      </c>
      <c r="D116" s="56">
        <v>9.76</v>
      </c>
      <c r="E116" s="85">
        <f t="shared" si="7"/>
        <v>11.712</v>
      </c>
    </row>
    <row r="117" spans="1:5" ht="15" hidden="1">
      <c r="A117" s="1">
        <v>106</v>
      </c>
      <c r="B117" s="2" t="s">
        <v>29</v>
      </c>
      <c r="C117" s="2" t="s">
        <v>18</v>
      </c>
      <c r="D117" s="56">
        <v>11.29</v>
      </c>
      <c r="E117" s="85">
        <f t="shared" si="7"/>
        <v>13.547999999999998</v>
      </c>
    </row>
    <row r="118" spans="1:5" ht="15" hidden="1">
      <c r="A118" s="1"/>
      <c r="B118" s="104" t="s">
        <v>45</v>
      </c>
      <c r="C118" s="105"/>
      <c r="D118" s="105"/>
      <c r="E118" s="96"/>
    </row>
    <row r="119" spans="1:5" ht="15" hidden="1">
      <c r="A119" s="1">
        <v>107</v>
      </c>
      <c r="B119" s="2" t="s">
        <v>20</v>
      </c>
      <c r="C119" s="2" t="s">
        <v>18</v>
      </c>
      <c r="D119" s="56">
        <v>1.63</v>
      </c>
      <c r="E119" s="85">
        <f aca="true" t="shared" si="8" ref="E119:E128">D119*1.2</f>
        <v>1.9559999999999997</v>
      </c>
    </row>
    <row r="120" spans="1:5" ht="15" hidden="1">
      <c r="A120" s="1">
        <v>108</v>
      </c>
      <c r="B120" s="2" t="s">
        <v>21</v>
      </c>
      <c r="C120" s="2" t="s">
        <v>18</v>
      </c>
      <c r="D120" s="56">
        <v>1.89</v>
      </c>
      <c r="E120" s="85">
        <f t="shared" si="8"/>
        <v>2.268</v>
      </c>
    </row>
    <row r="121" spans="1:5" ht="15" hidden="1">
      <c r="A121" s="1">
        <v>109</v>
      </c>
      <c r="B121" s="2" t="s">
        <v>22</v>
      </c>
      <c r="C121" s="2" t="s">
        <v>18</v>
      </c>
      <c r="D121" s="56">
        <v>2.44</v>
      </c>
      <c r="E121" s="85">
        <f t="shared" si="8"/>
        <v>2.928</v>
      </c>
    </row>
    <row r="122" spans="1:5" ht="15" hidden="1">
      <c r="A122" s="1">
        <v>110</v>
      </c>
      <c r="B122" s="2" t="s">
        <v>23</v>
      </c>
      <c r="C122" s="2" t="s">
        <v>18</v>
      </c>
      <c r="D122" s="56">
        <v>2.86</v>
      </c>
      <c r="E122" s="85">
        <f t="shared" si="8"/>
        <v>3.432</v>
      </c>
    </row>
    <row r="123" spans="1:5" ht="15" hidden="1">
      <c r="A123" s="1">
        <v>111</v>
      </c>
      <c r="B123" s="2" t="s">
        <v>24</v>
      </c>
      <c r="C123" s="2" t="s">
        <v>18</v>
      </c>
      <c r="D123" s="56">
        <v>2.98</v>
      </c>
      <c r="E123" s="85">
        <f t="shared" si="8"/>
        <v>3.576</v>
      </c>
    </row>
    <row r="124" spans="1:5" ht="15" hidden="1">
      <c r="A124" s="1">
        <v>112</v>
      </c>
      <c r="B124" s="2" t="s">
        <v>25</v>
      </c>
      <c r="C124" s="2" t="s">
        <v>18</v>
      </c>
      <c r="D124" s="56">
        <v>3.49</v>
      </c>
      <c r="E124" s="85">
        <f t="shared" si="8"/>
        <v>4.188</v>
      </c>
    </row>
    <row r="125" spans="1:5" ht="15" hidden="1">
      <c r="A125" s="1">
        <v>113</v>
      </c>
      <c r="B125" s="2" t="s">
        <v>26</v>
      </c>
      <c r="C125" s="2" t="s">
        <v>18</v>
      </c>
      <c r="D125" s="56">
        <v>6.49</v>
      </c>
      <c r="E125" s="85">
        <f t="shared" si="8"/>
        <v>7.788</v>
      </c>
    </row>
    <row r="126" spans="1:5" ht="15" hidden="1">
      <c r="A126" s="1">
        <v>114</v>
      </c>
      <c r="B126" s="2" t="s">
        <v>27</v>
      </c>
      <c r="C126" s="2" t="s">
        <v>18</v>
      </c>
      <c r="D126" s="56">
        <v>7.41</v>
      </c>
      <c r="E126" s="85">
        <f t="shared" si="8"/>
        <v>8.892</v>
      </c>
    </row>
    <row r="127" spans="1:5" ht="15" hidden="1">
      <c r="A127" s="1">
        <v>115</v>
      </c>
      <c r="B127" s="2" t="s">
        <v>28</v>
      </c>
      <c r="C127" s="2" t="s">
        <v>18</v>
      </c>
      <c r="D127" s="56">
        <v>9.86</v>
      </c>
      <c r="E127" s="85">
        <f t="shared" si="8"/>
        <v>11.831999999999999</v>
      </c>
    </row>
    <row r="128" spans="1:5" ht="15" hidden="1">
      <c r="A128" s="1">
        <v>116</v>
      </c>
      <c r="B128" s="2" t="s">
        <v>29</v>
      </c>
      <c r="C128" s="2" t="s">
        <v>18</v>
      </c>
      <c r="D128" s="56">
        <v>11.26</v>
      </c>
      <c r="E128" s="85">
        <f t="shared" si="8"/>
        <v>13.511999999999999</v>
      </c>
    </row>
    <row r="129" spans="1:5" ht="15">
      <c r="A129" s="98"/>
      <c r="B129" s="108" t="s">
        <v>45</v>
      </c>
      <c r="C129" s="109"/>
      <c r="D129" s="109"/>
      <c r="E129" s="85"/>
    </row>
    <row r="130" spans="1:5" ht="15">
      <c r="A130" s="100">
        <v>19</v>
      </c>
      <c r="B130" s="2" t="s">
        <v>132</v>
      </c>
      <c r="C130" s="2" t="s">
        <v>18</v>
      </c>
      <c r="D130" s="99"/>
      <c r="E130" s="90">
        <v>4.13</v>
      </c>
    </row>
    <row r="131" spans="1:5" ht="15">
      <c r="A131" s="100">
        <v>20</v>
      </c>
      <c r="B131" s="2" t="s">
        <v>133</v>
      </c>
      <c r="C131" s="2" t="s">
        <v>18</v>
      </c>
      <c r="D131" s="99"/>
      <c r="E131" s="90">
        <v>4.75</v>
      </c>
    </row>
    <row r="132" spans="1:5" ht="15">
      <c r="A132" s="16"/>
      <c r="B132" s="16"/>
      <c r="C132" s="16"/>
      <c r="D132" s="16"/>
      <c r="E132" s="103"/>
    </row>
    <row r="133" spans="2:3" ht="15" customHeight="1" hidden="1">
      <c r="B133" s="17" t="s">
        <v>60</v>
      </c>
      <c r="C133" s="17" t="s">
        <v>61</v>
      </c>
    </row>
    <row r="134" ht="15" customHeight="1" hidden="1"/>
    <row r="135" ht="15" customHeight="1" hidden="1"/>
    <row r="136" ht="11.25" customHeight="1"/>
    <row r="137" spans="1:5" ht="44.25" customHeight="1">
      <c r="A137" s="123" t="s">
        <v>126</v>
      </c>
      <c r="B137" s="124"/>
      <c r="C137" s="124"/>
      <c r="D137" s="124"/>
      <c r="E137" s="124"/>
    </row>
    <row r="138" spans="1:5" ht="15" customHeight="1">
      <c r="A138" s="122"/>
      <c r="B138" s="122"/>
      <c r="C138" s="122"/>
      <c r="D138" s="122"/>
      <c r="E138" s="122"/>
    </row>
    <row r="139" spans="1:5" ht="15">
      <c r="A139" s="125" t="s">
        <v>115</v>
      </c>
      <c r="B139" s="125"/>
      <c r="C139" s="125"/>
      <c r="D139" s="125"/>
      <c r="E139" s="125"/>
    </row>
    <row r="140" spans="1:5" ht="15">
      <c r="A140" s="125" t="s">
        <v>130</v>
      </c>
      <c r="B140" s="125"/>
      <c r="C140" s="125"/>
      <c r="D140" s="125"/>
      <c r="E140" s="125"/>
    </row>
    <row r="141" spans="1:5" ht="15">
      <c r="A141" s="81"/>
      <c r="B141" s="81"/>
      <c r="C141" s="81"/>
      <c r="D141" s="81"/>
      <c r="E141" s="81"/>
    </row>
    <row r="142" spans="1:5" ht="27.75" customHeight="1">
      <c r="A142" s="126" t="s">
        <v>118</v>
      </c>
      <c r="B142" s="126"/>
      <c r="C142" s="126"/>
      <c r="D142" s="126"/>
      <c r="E142" s="126"/>
    </row>
    <row r="143" spans="1:5" ht="96.75" customHeight="1">
      <c r="A143" s="121" t="s">
        <v>124</v>
      </c>
      <c r="B143" s="121"/>
      <c r="C143" s="121"/>
      <c r="D143" s="121"/>
      <c r="E143" s="121"/>
    </row>
    <row r="144" spans="1:5" ht="15">
      <c r="A144" s="81" t="s">
        <v>116</v>
      </c>
      <c r="B144" s="81"/>
      <c r="C144" s="81"/>
      <c r="D144" s="81"/>
      <c r="E144" s="81"/>
    </row>
    <row r="145" spans="1:5" ht="15">
      <c r="A145" s="81" t="s">
        <v>117</v>
      </c>
      <c r="B145" s="81"/>
      <c r="C145" s="81"/>
      <c r="D145" s="81"/>
      <c r="E145" s="81"/>
    </row>
    <row r="150" ht="15">
      <c r="E150" s="94"/>
    </row>
  </sheetData>
  <sheetProtection/>
  <mergeCells count="27">
    <mergeCell ref="B34:D34"/>
    <mergeCell ref="D6:E6"/>
    <mergeCell ref="B23:D23"/>
    <mergeCell ref="A1:E1"/>
    <mergeCell ref="A2:E2"/>
    <mergeCell ref="A4:E4"/>
    <mergeCell ref="A7:E7"/>
    <mergeCell ref="A3:E3"/>
    <mergeCell ref="A5:A6"/>
    <mergeCell ref="B52:D52"/>
    <mergeCell ref="B63:D63"/>
    <mergeCell ref="A139:E139"/>
    <mergeCell ref="A140:E140"/>
    <mergeCell ref="A142:E142"/>
    <mergeCell ref="B74:D74"/>
    <mergeCell ref="B85:D85"/>
    <mergeCell ref="B129:D129"/>
    <mergeCell ref="B5:B6"/>
    <mergeCell ref="C5:C6"/>
    <mergeCell ref="A18:E18"/>
    <mergeCell ref="A143:E143"/>
    <mergeCell ref="B96:D96"/>
    <mergeCell ref="B107:D107"/>
    <mergeCell ref="B118:D118"/>
    <mergeCell ref="A138:E138"/>
    <mergeCell ref="A137:E137"/>
    <mergeCell ref="B41:D41"/>
  </mergeCells>
  <printOptions/>
  <pageMargins left="0.7" right="0.7" top="0.75" bottom="0.75" header="0.3" footer="0.3"/>
  <pageSetup fitToHeight="1" fitToWidth="1"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9">
      <selection activeCell="C15" sqref="C15"/>
    </sheetView>
  </sheetViews>
  <sheetFormatPr defaultColWidth="9.140625" defaultRowHeight="15"/>
  <cols>
    <col min="1" max="1" width="4.140625" style="0" customWidth="1"/>
    <col min="2" max="2" width="52.7109375" style="0" customWidth="1"/>
    <col min="3" max="3" width="9.00390625" style="0" customWidth="1"/>
    <col min="4" max="4" width="9.7109375" style="0" customWidth="1"/>
    <col min="5" max="5" width="11.710937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106</v>
      </c>
      <c r="D5" s="34"/>
    </row>
    <row r="6" spans="1:6" ht="15.75">
      <c r="A6" s="110" t="s">
        <v>64</v>
      </c>
      <c r="B6" s="110"/>
      <c r="C6" s="110"/>
      <c r="D6" s="110"/>
      <c r="E6" s="4"/>
      <c r="F6" s="4"/>
    </row>
    <row r="7" spans="1:6" ht="15.75">
      <c r="A7" s="70"/>
      <c r="B7" s="111" t="s">
        <v>63</v>
      </c>
      <c r="C7" s="111"/>
      <c r="D7" s="111"/>
      <c r="E7" s="4"/>
      <c r="F7" s="4"/>
    </row>
    <row r="8" spans="1:4" ht="15.75">
      <c r="A8" s="4"/>
      <c r="B8" s="112" t="s">
        <v>100</v>
      </c>
      <c r="C8" s="112"/>
      <c r="D8" s="112"/>
    </row>
    <row r="9" spans="1:5" ht="65.25" customHeight="1">
      <c r="A9" s="30" t="s">
        <v>0</v>
      </c>
      <c r="B9" s="5" t="s">
        <v>1</v>
      </c>
      <c r="C9" s="5" t="s">
        <v>2</v>
      </c>
      <c r="D9" s="22" t="s">
        <v>7</v>
      </c>
      <c r="E9" s="35" t="s">
        <v>32</v>
      </c>
    </row>
    <row r="10" spans="1:5" ht="45.75" customHeight="1">
      <c r="A10" s="28"/>
      <c r="B10" s="29"/>
      <c r="C10" s="29"/>
      <c r="D10" s="129" t="s">
        <v>67</v>
      </c>
      <c r="E10" s="130"/>
    </row>
    <row r="11" spans="1:5" s="27" customFormat="1" ht="23.25" customHeight="1">
      <c r="A11" s="113" t="s">
        <v>71</v>
      </c>
      <c r="B11" s="114"/>
      <c r="C11" s="114"/>
      <c r="D11" s="114"/>
      <c r="E11" s="115"/>
    </row>
    <row r="12" spans="1:5" ht="15">
      <c r="A12" s="2">
        <v>1</v>
      </c>
      <c r="B12" s="2" t="s">
        <v>103</v>
      </c>
      <c r="C12" s="2" t="s">
        <v>6</v>
      </c>
      <c r="D12" s="56">
        <v>72.04</v>
      </c>
      <c r="E12" s="57">
        <f>D12*1.2</f>
        <v>86.44800000000001</v>
      </c>
    </row>
    <row r="13" spans="1:5" ht="15">
      <c r="A13" s="2"/>
      <c r="B13" s="2" t="s">
        <v>104</v>
      </c>
      <c r="C13" s="2" t="s">
        <v>6</v>
      </c>
      <c r="D13" s="56">
        <v>78.26</v>
      </c>
      <c r="E13" s="57">
        <f>D13*1.2</f>
        <v>93.912</v>
      </c>
    </row>
    <row r="14" spans="1:5" ht="15">
      <c r="A14" s="2">
        <v>2</v>
      </c>
      <c r="B14" s="2" t="s">
        <v>93</v>
      </c>
      <c r="C14" s="2" t="s">
        <v>6</v>
      </c>
      <c r="D14" s="58">
        <v>84.75</v>
      </c>
      <c r="E14" s="57">
        <f>D14*1.2</f>
        <v>101.7</v>
      </c>
    </row>
    <row r="15" spans="1:5" ht="15">
      <c r="A15" s="2">
        <v>3</v>
      </c>
      <c r="B15" s="2" t="s">
        <v>101</v>
      </c>
      <c r="C15" s="2" t="s">
        <v>6</v>
      </c>
      <c r="D15" s="58">
        <v>79.67</v>
      </c>
      <c r="E15" s="57">
        <f aca="true" t="shared" si="0" ref="E15:E28">D15*1.2</f>
        <v>95.604</v>
      </c>
    </row>
    <row r="16" spans="1:5" ht="15">
      <c r="A16" s="2"/>
      <c r="B16" s="2" t="s">
        <v>102</v>
      </c>
      <c r="C16" s="2" t="s">
        <v>6</v>
      </c>
      <c r="D16" s="58">
        <v>83.47</v>
      </c>
      <c r="E16" s="57">
        <f t="shared" si="0"/>
        <v>100.164</v>
      </c>
    </row>
    <row r="17" spans="1:5" ht="15">
      <c r="A17" s="2">
        <v>5</v>
      </c>
      <c r="B17" s="2" t="s">
        <v>77</v>
      </c>
      <c r="C17" s="2" t="s">
        <v>18</v>
      </c>
      <c r="D17" s="59">
        <v>1.43</v>
      </c>
      <c r="E17" s="60">
        <f t="shared" si="0"/>
        <v>1.716</v>
      </c>
    </row>
    <row r="18" spans="1:5" ht="15">
      <c r="A18" s="2">
        <v>6</v>
      </c>
      <c r="B18" s="2" t="s">
        <v>78</v>
      </c>
      <c r="C18" s="2" t="s">
        <v>18</v>
      </c>
      <c r="D18" s="59">
        <v>1.52</v>
      </c>
      <c r="E18" s="60">
        <f t="shared" si="0"/>
        <v>1.8239999999999998</v>
      </c>
    </row>
    <row r="19" spans="1:5" ht="15">
      <c r="A19" s="2">
        <v>7</v>
      </c>
      <c r="B19" s="2" t="s">
        <v>81</v>
      </c>
      <c r="C19" s="2" t="s">
        <v>18</v>
      </c>
      <c r="D19" s="59">
        <v>2.02</v>
      </c>
      <c r="E19" s="60">
        <f t="shared" si="0"/>
        <v>2.424</v>
      </c>
    </row>
    <row r="20" spans="1:5" ht="15">
      <c r="A20" s="2">
        <v>8</v>
      </c>
      <c r="B20" s="2" t="s">
        <v>87</v>
      </c>
      <c r="C20" s="2" t="s">
        <v>18</v>
      </c>
      <c r="D20" s="59">
        <v>2.22</v>
      </c>
      <c r="E20" s="60">
        <f t="shared" si="0"/>
        <v>2.664</v>
      </c>
    </row>
    <row r="21" spans="1:5" ht="15">
      <c r="A21" s="2">
        <v>9</v>
      </c>
      <c r="B21" s="2" t="s">
        <v>82</v>
      </c>
      <c r="C21" s="2" t="s">
        <v>18</v>
      </c>
      <c r="D21" s="59">
        <v>2.66</v>
      </c>
      <c r="E21" s="60">
        <f t="shared" si="0"/>
        <v>3.192</v>
      </c>
    </row>
    <row r="22" spans="1:5" ht="15">
      <c r="A22" s="2">
        <v>10</v>
      </c>
      <c r="B22" s="2" t="s">
        <v>88</v>
      </c>
      <c r="C22" s="2" t="s">
        <v>18</v>
      </c>
      <c r="D22" s="59">
        <v>2.94</v>
      </c>
      <c r="E22" s="60">
        <f t="shared" si="0"/>
        <v>3.528</v>
      </c>
    </row>
    <row r="23" spans="1:5" ht="15">
      <c r="A23" s="2">
        <v>11</v>
      </c>
      <c r="B23" s="2" t="s">
        <v>83</v>
      </c>
      <c r="C23" s="2" t="s">
        <v>18</v>
      </c>
      <c r="D23" s="59">
        <v>5.26</v>
      </c>
      <c r="E23" s="60">
        <f t="shared" si="0"/>
        <v>6.311999999999999</v>
      </c>
    </row>
    <row r="24" spans="1:5" ht="15">
      <c r="A24" s="2">
        <v>12</v>
      </c>
      <c r="B24" s="2" t="s">
        <v>86</v>
      </c>
      <c r="C24" s="2" t="s">
        <v>18</v>
      </c>
      <c r="D24" s="59">
        <v>5.59</v>
      </c>
      <c r="E24" s="60">
        <f t="shared" si="0"/>
        <v>6.707999999999999</v>
      </c>
    </row>
    <row r="25" spans="1:5" ht="15">
      <c r="A25" s="2">
        <v>13</v>
      </c>
      <c r="B25" s="2" t="s">
        <v>84</v>
      </c>
      <c r="C25" s="2" t="s">
        <v>18</v>
      </c>
      <c r="D25" s="59">
        <v>7.46</v>
      </c>
      <c r="E25" s="60">
        <f t="shared" si="0"/>
        <v>8.952</v>
      </c>
    </row>
    <row r="26" spans="1:5" ht="15">
      <c r="A26" s="2">
        <v>14</v>
      </c>
      <c r="B26" s="2" t="s">
        <v>85</v>
      </c>
      <c r="C26" s="2" t="s">
        <v>18</v>
      </c>
      <c r="D26" s="59">
        <v>7.99</v>
      </c>
      <c r="E26" s="60">
        <f t="shared" si="0"/>
        <v>9.588</v>
      </c>
    </row>
    <row r="27" spans="1:5" ht="15">
      <c r="A27" s="2">
        <v>15</v>
      </c>
      <c r="B27" s="2" t="s">
        <v>105</v>
      </c>
      <c r="C27" s="2" t="s">
        <v>18</v>
      </c>
      <c r="D27" s="59">
        <v>8.96</v>
      </c>
      <c r="E27" s="60">
        <f>D27*1.2</f>
        <v>10.752</v>
      </c>
    </row>
    <row r="28" spans="1:6" ht="15">
      <c r="A28" s="2">
        <v>16</v>
      </c>
      <c r="B28" s="2" t="s">
        <v>80</v>
      </c>
      <c r="C28" s="2" t="s">
        <v>6</v>
      </c>
      <c r="D28" s="59">
        <v>130.59</v>
      </c>
      <c r="E28" s="60">
        <f t="shared" si="0"/>
        <v>156.708</v>
      </c>
      <c r="F28" s="38"/>
    </row>
    <row r="29" spans="1:5" ht="15">
      <c r="A29" s="71" t="s">
        <v>33</v>
      </c>
      <c r="B29" s="32"/>
      <c r="C29" s="32"/>
      <c r="D29" s="32"/>
      <c r="E29" s="33"/>
    </row>
    <row r="30" spans="1:5" ht="15">
      <c r="A30" s="1"/>
      <c r="B30" s="104" t="s">
        <v>19</v>
      </c>
      <c r="C30" s="105"/>
      <c r="D30" s="105"/>
      <c r="E30" s="1"/>
    </row>
    <row r="31" spans="1:5" ht="25.5" customHeight="1">
      <c r="A31" s="2">
        <v>17</v>
      </c>
      <c r="B31" s="2" t="s">
        <v>20</v>
      </c>
      <c r="C31" s="2" t="s">
        <v>18</v>
      </c>
      <c r="D31" s="56">
        <v>1.66</v>
      </c>
      <c r="E31" s="57">
        <f aca="true" t="shared" si="1" ref="E31:E40">D31*1.2</f>
        <v>1.9919999999999998</v>
      </c>
    </row>
    <row r="32" spans="1:5" ht="15">
      <c r="A32" s="2">
        <v>18</v>
      </c>
      <c r="B32" s="2" t="s">
        <v>21</v>
      </c>
      <c r="C32" s="2" t="s">
        <v>18</v>
      </c>
      <c r="D32" s="56">
        <v>1.92</v>
      </c>
      <c r="E32" s="60">
        <f t="shared" si="1"/>
        <v>2.304</v>
      </c>
    </row>
    <row r="33" spans="1:5" ht="15">
      <c r="A33" s="2">
        <v>19</v>
      </c>
      <c r="B33" s="2" t="s">
        <v>22</v>
      </c>
      <c r="C33" s="2" t="s">
        <v>18</v>
      </c>
      <c r="D33" s="56">
        <v>2.51</v>
      </c>
      <c r="E33" s="57">
        <f t="shared" si="1"/>
        <v>3.0119999999999996</v>
      </c>
    </row>
    <row r="34" spans="1:5" ht="15">
      <c r="A34" s="2">
        <v>20</v>
      </c>
      <c r="B34" s="2" t="s">
        <v>23</v>
      </c>
      <c r="C34" s="2" t="s">
        <v>18</v>
      </c>
      <c r="D34" s="56">
        <v>2.96</v>
      </c>
      <c r="E34" s="60">
        <f t="shared" si="1"/>
        <v>3.552</v>
      </c>
    </row>
    <row r="35" spans="1:5" ht="15">
      <c r="A35" s="2">
        <v>21</v>
      </c>
      <c r="B35" s="2" t="s">
        <v>24</v>
      </c>
      <c r="C35" s="2" t="s">
        <v>18</v>
      </c>
      <c r="D35" s="56">
        <v>3.06</v>
      </c>
      <c r="E35" s="57">
        <f t="shared" si="1"/>
        <v>3.6719999999999997</v>
      </c>
    </row>
    <row r="36" spans="1:5" ht="15">
      <c r="A36" s="2">
        <v>22</v>
      </c>
      <c r="B36" s="2" t="s">
        <v>25</v>
      </c>
      <c r="C36" s="2" t="s">
        <v>18</v>
      </c>
      <c r="D36" s="56">
        <v>3.62</v>
      </c>
      <c r="E36" s="57">
        <f t="shared" si="1"/>
        <v>4.344</v>
      </c>
    </row>
    <row r="37" spans="1:5" ht="15">
      <c r="A37" s="2">
        <v>23</v>
      </c>
      <c r="B37" s="2" t="s">
        <v>26</v>
      </c>
      <c r="C37" s="2" t="s">
        <v>18</v>
      </c>
      <c r="D37" s="56">
        <v>6.61</v>
      </c>
      <c r="E37" s="57">
        <f t="shared" si="1"/>
        <v>7.932</v>
      </c>
    </row>
    <row r="38" spans="1:5" ht="15">
      <c r="A38" s="2">
        <v>24</v>
      </c>
      <c r="B38" s="2" t="s">
        <v>27</v>
      </c>
      <c r="C38" s="2" t="s">
        <v>18</v>
      </c>
      <c r="D38" s="56">
        <v>7.6</v>
      </c>
      <c r="E38" s="57">
        <f t="shared" si="1"/>
        <v>9.12</v>
      </c>
    </row>
    <row r="39" spans="1:5" ht="15">
      <c r="A39" s="2">
        <v>25</v>
      </c>
      <c r="B39" s="2" t="s">
        <v>28</v>
      </c>
      <c r="C39" s="2" t="s">
        <v>18</v>
      </c>
      <c r="D39" s="56">
        <v>10.16</v>
      </c>
      <c r="E39" s="57">
        <f t="shared" si="1"/>
        <v>12.192</v>
      </c>
    </row>
    <row r="40" spans="1:5" ht="15">
      <c r="A40" s="2">
        <v>26</v>
      </c>
      <c r="B40" s="2" t="s">
        <v>29</v>
      </c>
      <c r="C40" s="2" t="s">
        <v>18</v>
      </c>
      <c r="D40" s="56">
        <v>11.73</v>
      </c>
      <c r="E40" s="57">
        <f t="shared" si="1"/>
        <v>14.076</v>
      </c>
    </row>
    <row r="41" spans="1:5" ht="15">
      <c r="A41" s="1"/>
      <c r="B41" s="108" t="s">
        <v>30</v>
      </c>
      <c r="C41" s="109"/>
      <c r="D41" s="109"/>
      <c r="E41" s="1"/>
    </row>
    <row r="42" spans="1:5" ht="15">
      <c r="A42" s="2">
        <v>27</v>
      </c>
      <c r="B42" s="2" t="s">
        <v>20</v>
      </c>
      <c r="C42" s="2" t="s">
        <v>18</v>
      </c>
      <c r="D42" s="56">
        <v>1.67</v>
      </c>
      <c r="E42" s="57">
        <f aca="true" t="shared" si="2" ref="E42:E51">D42*1.2</f>
        <v>2.004</v>
      </c>
    </row>
    <row r="43" spans="1:5" ht="15">
      <c r="A43" s="2">
        <v>28</v>
      </c>
      <c r="B43" s="2" t="s">
        <v>21</v>
      </c>
      <c r="C43" s="2" t="s">
        <v>18</v>
      </c>
      <c r="D43" s="56">
        <v>1.94</v>
      </c>
      <c r="E43" s="57">
        <f t="shared" si="2"/>
        <v>2.328</v>
      </c>
    </row>
    <row r="44" spans="1:5" ht="15">
      <c r="A44" s="2">
        <v>29</v>
      </c>
      <c r="B44" s="2" t="s">
        <v>22</v>
      </c>
      <c r="C44" s="2" t="s">
        <v>18</v>
      </c>
      <c r="D44" s="56">
        <v>2.54</v>
      </c>
      <c r="E44" s="57">
        <f t="shared" si="2"/>
        <v>3.048</v>
      </c>
    </row>
    <row r="45" spans="1:5" ht="15">
      <c r="A45" s="2">
        <v>30</v>
      </c>
      <c r="B45" s="2" t="s">
        <v>23</v>
      </c>
      <c r="C45" s="2" t="s">
        <v>18</v>
      </c>
      <c r="D45" s="56">
        <v>2.99</v>
      </c>
      <c r="E45" s="57">
        <f t="shared" si="2"/>
        <v>3.588</v>
      </c>
    </row>
    <row r="46" spans="1:5" ht="15">
      <c r="A46" s="2">
        <v>31</v>
      </c>
      <c r="B46" s="2" t="s">
        <v>24</v>
      </c>
      <c r="C46" s="2" t="s">
        <v>18</v>
      </c>
      <c r="D46" s="56">
        <v>3.1</v>
      </c>
      <c r="E46" s="57">
        <f t="shared" si="2"/>
        <v>3.7199999999999998</v>
      </c>
    </row>
    <row r="47" spans="1:5" ht="15">
      <c r="A47" s="2">
        <v>32</v>
      </c>
      <c r="B47" s="2" t="s">
        <v>25</v>
      </c>
      <c r="C47" s="2" t="s">
        <v>18</v>
      </c>
      <c r="D47" s="56">
        <v>3.67</v>
      </c>
      <c r="E47" s="57">
        <f t="shared" si="2"/>
        <v>4.404</v>
      </c>
    </row>
    <row r="48" spans="1:5" ht="15">
      <c r="A48" s="2">
        <v>33</v>
      </c>
      <c r="B48" s="2" t="s">
        <v>26</v>
      </c>
      <c r="C48" s="2" t="s">
        <v>18</v>
      </c>
      <c r="D48" s="56">
        <v>6.67</v>
      </c>
      <c r="E48" s="57">
        <f t="shared" si="2"/>
        <v>8.004</v>
      </c>
    </row>
    <row r="49" spans="1:5" ht="15">
      <c r="A49" s="2">
        <v>34</v>
      </c>
      <c r="B49" s="2" t="s">
        <v>27</v>
      </c>
      <c r="C49" s="2" t="s">
        <v>18</v>
      </c>
      <c r="D49" s="56">
        <v>7.67</v>
      </c>
      <c r="E49" s="57">
        <f t="shared" si="2"/>
        <v>9.203999999999999</v>
      </c>
    </row>
    <row r="50" spans="1:5" ht="15">
      <c r="A50" s="2">
        <v>35</v>
      </c>
      <c r="B50" s="2" t="s">
        <v>28</v>
      </c>
      <c r="C50" s="2" t="s">
        <v>18</v>
      </c>
      <c r="D50" s="56">
        <v>10.32</v>
      </c>
      <c r="E50" s="57">
        <f t="shared" si="2"/>
        <v>12.384</v>
      </c>
    </row>
    <row r="51" spans="1:5" ht="15">
      <c r="A51" s="2">
        <v>36</v>
      </c>
      <c r="B51" s="2" t="s">
        <v>29</v>
      </c>
      <c r="C51" s="2" t="s">
        <v>18</v>
      </c>
      <c r="D51" s="56">
        <v>11.9</v>
      </c>
      <c r="E51" s="57">
        <f t="shared" si="2"/>
        <v>14.28</v>
      </c>
    </row>
    <row r="52" spans="1:5" ht="15">
      <c r="A52" s="1"/>
      <c r="B52" s="104" t="s">
        <v>31</v>
      </c>
      <c r="C52" s="105"/>
      <c r="D52" s="105"/>
      <c r="E52" s="1"/>
    </row>
    <row r="53" spans="1:5" ht="15">
      <c r="A53" s="2">
        <v>37</v>
      </c>
      <c r="B53" s="2" t="s">
        <v>20</v>
      </c>
      <c r="C53" s="2" t="s">
        <v>18</v>
      </c>
      <c r="D53" s="56">
        <v>1.69</v>
      </c>
      <c r="E53" s="57">
        <f aca="true" t="shared" si="3" ref="E53:E62">D53*1.2</f>
        <v>2.028</v>
      </c>
    </row>
    <row r="54" spans="1:5" ht="15">
      <c r="A54" s="2">
        <v>38</v>
      </c>
      <c r="B54" s="2" t="s">
        <v>21</v>
      </c>
      <c r="C54" s="2" t="s">
        <v>18</v>
      </c>
      <c r="D54" s="56">
        <v>1.96</v>
      </c>
      <c r="E54" s="57">
        <f t="shared" si="3"/>
        <v>2.352</v>
      </c>
    </row>
    <row r="55" spans="1:5" ht="15">
      <c r="A55" s="2">
        <v>39</v>
      </c>
      <c r="B55" s="2" t="s">
        <v>22</v>
      </c>
      <c r="C55" s="2" t="s">
        <v>18</v>
      </c>
      <c r="D55" s="56">
        <v>2.58</v>
      </c>
      <c r="E55" s="57">
        <f t="shared" si="3"/>
        <v>3.096</v>
      </c>
    </row>
    <row r="56" spans="1:5" ht="15">
      <c r="A56" s="2">
        <v>40</v>
      </c>
      <c r="B56" s="2" t="s">
        <v>23</v>
      </c>
      <c r="C56" s="2" t="s">
        <v>18</v>
      </c>
      <c r="D56" s="56">
        <v>3.04</v>
      </c>
      <c r="E56" s="57">
        <f t="shared" si="3"/>
        <v>3.6479999999999997</v>
      </c>
    </row>
    <row r="57" spans="1:5" ht="15">
      <c r="A57" s="2">
        <v>41</v>
      </c>
      <c r="B57" s="2" t="s">
        <v>24</v>
      </c>
      <c r="C57" s="2" t="s">
        <v>18</v>
      </c>
      <c r="D57" s="56">
        <v>3.16</v>
      </c>
      <c r="E57" s="57">
        <f t="shared" si="3"/>
        <v>3.792</v>
      </c>
    </row>
    <row r="58" spans="1:5" ht="15">
      <c r="A58" s="2">
        <v>42</v>
      </c>
      <c r="B58" s="2" t="s">
        <v>25</v>
      </c>
      <c r="C58" s="2" t="s">
        <v>18</v>
      </c>
      <c r="D58" s="56">
        <v>3.73</v>
      </c>
      <c r="E58" s="57">
        <f t="shared" si="3"/>
        <v>4.476</v>
      </c>
    </row>
    <row r="59" spans="1:5" ht="15">
      <c r="A59" s="2">
        <v>43</v>
      </c>
      <c r="B59" s="2" t="s">
        <v>26</v>
      </c>
      <c r="C59" s="2" t="s">
        <v>18</v>
      </c>
      <c r="D59" s="56">
        <v>6.75</v>
      </c>
      <c r="E59" s="57">
        <f t="shared" si="3"/>
        <v>8.1</v>
      </c>
    </row>
    <row r="60" spans="1:5" ht="15">
      <c r="A60" s="2">
        <v>44</v>
      </c>
      <c r="B60" s="2" t="s">
        <v>27</v>
      </c>
      <c r="C60" s="2" t="s">
        <v>18</v>
      </c>
      <c r="D60" s="56">
        <v>7.76</v>
      </c>
      <c r="E60" s="57">
        <f t="shared" si="3"/>
        <v>9.312</v>
      </c>
    </row>
    <row r="61" spans="1:5" ht="15">
      <c r="A61" s="2">
        <v>45</v>
      </c>
      <c r="B61" s="2" t="s">
        <v>28</v>
      </c>
      <c r="C61" s="2" t="s">
        <v>18</v>
      </c>
      <c r="D61" s="56">
        <v>10.52</v>
      </c>
      <c r="E61" s="57">
        <f t="shared" si="3"/>
        <v>12.623999999999999</v>
      </c>
    </row>
    <row r="62" spans="1:5" ht="15">
      <c r="A62" s="2">
        <v>46</v>
      </c>
      <c r="B62" s="2" t="s">
        <v>29</v>
      </c>
      <c r="C62" s="2" t="s">
        <v>18</v>
      </c>
      <c r="D62" s="56">
        <v>12.12</v>
      </c>
      <c r="E62" s="57">
        <f t="shared" si="3"/>
        <v>14.543999999999999</v>
      </c>
    </row>
    <row r="63" spans="1:5" ht="15">
      <c r="A63" s="1"/>
      <c r="B63" s="104" t="s">
        <v>39</v>
      </c>
      <c r="C63" s="105"/>
      <c r="D63" s="105"/>
      <c r="E63" s="1"/>
    </row>
    <row r="64" spans="1:5" ht="15">
      <c r="A64" s="2">
        <v>47</v>
      </c>
      <c r="B64" s="2" t="s">
        <v>20</v>
      </c>
      <c r="C64" s="2" t="s">
        <v>18</v>
      </c>
      <c r="D64" s="56">
        <f>1.48*1.1</f>
        <v>1.6280000000000001</v>
      </c>
      <c r="E64" s="57">
        <f aca="true" t="shared" si="4" ref="E64:E73">D64*1.2</f>
        <v>1.9536</v>
      </c>
    </row>
    <row r="65" spans="1:5" ht="15">
      <c r="A65" s="2">
        <v>48</v>
      </c>
      <c r="B65" s="2" t="s">
        <v>21</v>
      </c>
      <c r="C65" s="2" t="s">
        <v>18</v>
      </c>
      <c r="D65" s="56">
        <v>1.89</v>
      </c>
      <c r="E65" s="57">
        <f t="shared" si="4"/>
        <v>2.268</v>
      </c>
    </row>
    <row r="66" spans="1:5" ht="15">
      <c r="A66" s="2">
        <v>49</v>
      </c>
      <c r="B66" s="2" t="s">
        <v>22</v>
      </c>
      <c r="C66" s="2" t="s">
        <v>18</v>
      </c>
      <c r="D66" s="56">
        <v>2.44</v>
      </c>
      <c r="E66" s="57">
        <f t="shared" si="4"/>
        <v>2.928</v>
      </c>
    </row>
    <row r="67" spans="1:5" ht="15">
      <c r="A67" s="2">
        <v>50</v>
      </c>
      <c r="B67" s="2" t="s">
        <v>23</v>
      </c>
      <c r="C67" s="2" t="s">
        <v>18</v>
      </c>
      <c r="D67" s="56">
        <v>2.88</v>
      </c>
      <c r="E67" s="57">
        <f t="shared" si="4"/>
        <v>3.456</v>
      </c>
    </row>
    <row r="68" spans="1:5" ht="15">
      <c r="A68" s="2">
        <v>51</v>
      </c>
      <c r="B68" s="2" t="s">
        <v>24</v>
      </c>
      <c r="C68" s="2" t="s">
        <v>18</v>
      </c>
      <c r="D68" s="56">
        <v>2.96</v>
      </c>
      <c r="E68" s="57">
        <f t="shared" si="4"/>
        <v>3.552</v>
      </c>
    </row>
    <row r="69" spans="1:5" ht="15">
      <c r="A69" s="2">
        <v>52</v>
      </c>
      <c r="B69" s="2" t="s">
        <v>25</v>
      </c>
      <c r="C69" s="2" t="s">
        <v>18</v>
      </c>
      <c r="D69" s="56">
        <v>3.51</v>
      </c>
      <c r="E69" s="57">
        <f t="shared" si="4"/>
        <v>4.212</v>
      </c>
    </row>
    <row r="70" spans="1:5" ht="15">
      <c r="A70" s="2">
        <v>53</v>
      </c>
      <c r="B70" s="2" t="s">
        <v>26</v>
      </c>
      <c r="C70" s="2" t="s">
        <v>18</v>
      </c>
      <c r="D70" s="56">
        <v>6.47</v>
      </c>
      <c r="E70" s="57">
        <f t="shared" si="4"/>
        <v>7.763999999999999</v>
      </c>
    </row>
    <row r="71" spans="1:5" ht="15">
      <c r="A71" s="2">
        <v>54</v>
      </c>
      <c r="B71" s="2" t="s">
        <v>27</v>
      </c>
      <c r="C71" s="2" t="s">
        <v>18</v>
      </c>
      <c r="D71" s="56">
        <v>7.45</v>
      </c>
      <c r="E71" s="57">
        <f t="shared" si="4"/>
        <v>8.94</v>
      </c>
    </row>
    <row r="72" spans="1:5" ht="15">
      <c r="A72" s="2">
        <v>55</v>
      </c>
      <c r="B72" s="2" t="s">
        <v>28</v>
      </c>
      <c r="C72" s="2" t="s">
        <v>18</v>
      </c>
      <c r="D72" s="56">
        <v>9.82</v>
      </c>
      <c r="E72" s="57">
        <f t="shared" si="4"/>
        <v>11.784</v>
      </c>
    </row>
    <row r="73" spans="1:5" ht="15">
      <c r="A73" s="2">
        <v>56</v>
      </c>
      <c r="B73" s="2" t="s">
        <v>29</v>
      </c>
      <c r="C73" s="2" t="s">
        <v>18</v>
      </c>
      <c r="D73" s="56">
        <v>11.35</v>
      </c>
      <c r="E73" s="57">
        <f t="shared" si="4"/>
        <v>13.62</v>
      </c>
    </row>
    <row r="74" spans="1:5" ht="15">
      <c r="A74" s="1"/>
      <c r="B74" s="104" t="s">
        <v>41</v>
      </c>
      <c r="C74" s="105"/>
      <c r="D74" s="105"/>
      <c r="E74" s="1"/>
    </row>
    <row r="75" spans="1:5" ht="15">
      <c r="A75" s="1">
        <v>57</v>
      </c>
      <c r="B75" s="2" t="s">
        <v>20</v>
      </c>
      <c r="C75" s="2" t="s">
        <v>18</v>
      </c>
      <c r="D75" s="56">
        <v>1.64</v>
      </c>
      <c r="E75" s="57">
        <f aca="true" t="shared" si="5" ref="E75:E84">D75*1.2</f>
        <v>1.9679999999999997</v>
      </c>
    </row>
    <row r="76" spans="1:5" ht="15">
      <c r="A76" s="1">
        <v>58</v>
      </c>
      <c r="B76" s="2" t="s">
        <v>21</v>
      </c>
      <c r="C76" s="2" t="s">
        <v>18</v>
      </c>
      <c r="D76" s="56">
        <v>1.91</v>
      </c>
      <c r="E76" s="57">
        <f t="shared" si="5"/>
        <v>2.292</v>
      </c>
    </row>
    <row r="77" spans="1:5" ht="15">
      <c r="A77" s="1">
        <v>59</v>
      </c>
      <c r="B77" s="2" t="s">
        <v>22</v>
      </c>
      <c r="C77" s="2" t="s">
        <v>18</v>
      </c>
      <c r="D77" s="56">
        <v>2.47</v>
      </c>
      <c r="E77" s="57">
        <f t="shared" si="5"/>
        <v>2.964</v>
      </c>
    </row>
    <row r="78" spans="1:5" ht="15">
      <c r="A78" s="1">
        <v>60</v>
      </c>
      <c r="B78" s="2" t="s">
        <v>23</v>
      </c>
      <c r="C78" s="2" t="s">
        <v>18</v>
      </c>
      <c r="D78" s="56">
        <v>2.91</v>
      </c>
      <c r="E78" s="57">
        <f t="shared" si="5"/>
        <v>3.492</v>
      </c>
    </row>
    <row r="79" spans="1:5" ht="15">
      <c r="A79" s="1">
        <v>61</v>
      </c>
      <c r="B79" s="2" t="s">
        <v>24</v>
      </c>
      <c r="C79" s="2" t="s">
        <v>18</v>
      </c>
      <c r="D79" s="56">
        <v>3.01</v>
      </c>
      <c r="E79" s="57">
        <f t="shared" si="5"/>
        <v>3.6119999999999997</v>
      </c>
    </row>
    <row r="80" spans="1:5" ht="15">
      <c r="A80" s="1">
        <v>62</v>
      </c>
      <c r="B80" s="2" t="s">
        <v>25</v>
      </c>
      <c r="C80" s="2" t="s">
        <v>18</v>
      </c>
      <c r="D80" s="56">
        <v>3.56</v>
      </c>
      <c r="E80" s="57">
        <f t="shared" si="5"/>
        <v>4.272</v>
      </c>
    </row>
    <row r="81" spans="1:5" ht="15">
      <c r="A81" s="1">
        <v>63</v>
      </c>
      <c r="B81" s="2" t="s">
        <v>26</v>
      </c>
      <c r="C81" s="2" t="s">
        <v>18</v>
      </c>
      <c r="D81" s="56">
        <v>6.53</v>
      </c>
      <c r="E81" s="57">
        <f t="shared" si="5"/>
        <v>7.836</v>
      </c>
    </row>
    <row r="82" spans="1:5" ht="15">
      <c r="A82" s="1">
        <v>64</v>
      </c>
      <c r="B82" s="2" t="s">
        <v>27</v>
      </c>
      <c r="C82" s="2" t="s">
        <v>18</v>
      </c>
      <c r="D82" s="56">
        <v>7.51</v>
      </c>
      <c r="E82" s="57">
        <f t="shared" si="5"/>
        <v>9.011999999999999</v>
      </c>
    </row>
    <row r="83" spans="1:5" ht="15">
      <c r="A83" s="1">
        <v>65</v>
      </c>
      <c r="B83" s="2" t="s">
        <v>28</v>
      </c>
      <c r="C83" s="2" t="s">
        <v>18</v>
      </c>
      <c r="D83" s="56">
        <v>9.97</v>
      </c>
      <c r="E83" s="57">
        <f t="shared" si="5"/>
        <v>11.964</v>
      </c>
    </row>
    <row r="84" spans="1:5" ht="15">
      <c r="A84" s="1">
        <v>66</v>
      </c>
      <c r="B84" s="2" t="s">
        <v>29</v>
      </c>
      <c r="C84" s="2" t="s">
        <v>18</v>
      </c>
      <c r="D84" s="56">
        <v>11.51</v>
      </c>
      <c r="E84" s="57">
        <f t="shared" si="5"/>
        <v>13.812</v>
      </c>
    </row>
    <row r="85" spans="1:5" ht="15">
      <c r="A85" s="1"/>
      <c r="B85" s="104" t="s">
        <v>40</v>
      </c>
      <c r="C85" s="105"/>
      <c r="D85" s="105"/>
      <c r="E85" s="1"/>
    </row>
    <row r="86" spans="1:5" ht="15">
      <c r="A86" s="1">
        <v>67</v>
      </c>
      <c r="B86" s="2" t="s">
        <v>20</v>
      </c>
      <c r="C86" s="2" t="s">
        <v>18</v>
      </c>
      <c r="D86" s="56">
        <v>1.63</v>
      </c>
      <c r="E86" s="57">
        <f aca="true" t="shared" si="6" ref="E86:E95">D86*1.2</f>
        <v>1.9559999999999997</v>
      </c>
    </row>
    <row r="87" spans="1:5" ht="15">
      <c r="A87" s="1">
        <v>68</v>
      </c>
      <c r="B87" s="2" t="s">
        <v>21</v>
      </c>
      <c r="C87" s="2" t="s">
        <v>18</v>
      </c>
      <c r="D87" s="56">
        <v>1.9</v>
      </c>
      <c r="E87" s="57">
        <f t="shared" si="6"/>
        <v>2.28</v>
      </c>
    </row>
    <row r="88" spans="1:5" ht="15">
      <c r="A88" s="1">
        <v>69</v>
      </c>
      <c r="B88" s="2" t="s">
        <v>22</v>
      </c>
      <c r="C88" s="2" t="s">
        <v>18</v>
      </c>
      <c r="D88" s="56">
        <f>2.22*1.1</f>
        <v>2.4420000000000006</v>
      </c>
      <c r="E88" s="57">
        <f t="shared" si="6"/>
        <v>2.9304000000000006</v>
      </c>
    </row>
    <row r="89" spans="1:5" ht="15">
      <c r="A89" s="1">
        <v>70</v>
      </c>
      <c r="B89" s="2" t="s">
        <v>23</v>
      </c>
      <c r="C89" s="2" t="s">
        <v>18</v>
      </c>
      <c r="D89" s="56">
        <v>2.88</v>
      </c>
      <c r="E89" s="57">
        <f t="shared" si="6"/>
        <v>3.456</v>
      </c>
    </row>
    <row r="90" spans="1:5" ht="15">
      <c r="A90" s="1">
        <v>71</v>
      </c>
      <c r="B90" s="2" t="s">
        <v>24</v>
      </c>
      <c r="C90" s="2" t="s">
        <v>18</v>
      </c>
      <c r="D90" s="56">
        <v>2.97</v>
      </c>
      <c r="E90" s="57">
        <f t="shared" si="6"/>
        <v>3.564</v>
      </c>
    </row>
    <row r="91" spans="1:5" ht="15">
      <c r="A91" s="1">
        <v>72</v>
      </c>
      <c r="B91" s="2" t="s">
        <v>25</v>
      </c>
      <c r="C91" s="2" t="s">
        <v>18</v>
      </c>
      <c r="D91" s="56">
        <v>3.52</v>
      </c>
      <c r="E91" s="57">
        <f t="shared" si="6"/>
        <v>4.224</v>
      </c>
    </row>
    <row r="92" spans="1:5" ht="15">
      <c r="A92" s="1">
        <v>73</v>
      </c>
      <c r="B92" s="2" t="s">
        <v>26</v>
      </c>
      <c r="C92" s="2" t="s">
        <v>18</v>
      </c>
      <c r="D92" s="56">
        <v>6.47</v>
      </c>
      <c r="E92" s="57">
        <f t="shared" si="6"/>
        <v>7.763999999999999</v>
      </c>
    </row>
    <row r="93" spans="1:5" ht="15">
      <c r="A93" s="1">
        <v>74</v>
      </c>
      <c r="B93" s="2" t="s">
        <v>27</v>
      </c>
      <c r="C93" s="2" t="s">
        <v>18</v>
      </c>
      <c r="D93" s="56">
        <v>7.46</v>
      </c>
      <c r="E93" s="57">
        <f t="shared" si="6"/>
        <v>8.952</v>
      </c>
    </row>
    <row r="94" spans="1:5" ht="15">
      <c r="A94" s="1">
        <v>75</v>
      </c>
      <c r="B94" s="2" t="s">
        <v>28</v>
      </c>
      <c r="C94" s="2" t="s">
        <v>18</v>
      </c>
      <c r="D94" s="56">
        <v>9.83</v>
      </c>
      <c r="E94" s="57">
        <f t="shared" si="6"/>
        <v>11.796</v>
      </c>
    </row>
    <row r="95" spans="1:5" ht="15">
      <c r="A95" s="1">
        <v>76</v>
      </c>
      <c r="B95" s="2" t="s">
        <v>29</v>
      </c>
      <c r="C95" s="2" t="s">
        <v>18</v>
      </c>
      <c r="D95" s="56">
        <v>11.36</v>
      </c>
      <c r="E95" s="57">
        <f t="shared" si="6"/>
        <v>13.632</v>
      </c>
    </row>
    <row r="96" spans="1:5" ht="15">
      <c r="A96" s="1"/>
      <c r="B96" s="104" t="s">
        <v>42</v>
      </c>
      <c r="C96" s="105"/>
      <c r="D96" s="105"/>
      <c r="E96" s="1"/>
    </row>
    <row r="97" spans="1:5" ht="15">
      <c r="A97" s="1">
        <v>77</v>
      </c>
      <c r="B97" s="2" t="s">
        <v>20</v>
      </c>
      <c r="C97" s="2" t="s">
        <v>18</v>
      </c>
      <c r="D97" s="56">
        <v>1.61</v>
      </c>
      <c r="E97" s="61">
        <f>D97*1.2</f>
        <v>1.932</v>
      </c>
    </row>
    <row r="98" spans="1:5" ht="15">
      <c r="A98" s="1">
        <v>78</v>
      </c>
      <c r="B98" s="2" t="s">
        <v>21</v>
      </c>
      <c r="C98" s="2" t="s">
        <v>18</v>
      </c>
      <c r="D98" s="56">
        <v>1.88</v>
      </c>
      <c r="E98" s="61">
        <f aca="true" t="shared" si="7" ref="E98:E106">D98*1.2</f>
        <v>2.256</v>
      </c>
    </row>
    <row r="99" spans="1:5" ht="15">
      <c r="A99" s="1">
        <v>79</v>
      </c>
      <c r="B99" s="2" t="s">
        <v>22</v>
      </c>
      <c r="C99" s="2" t="s">
        <v>18</v>
      </c>
      <c r="D99" s="56">
        <f>2.18*1.1</f>
        <v>2.3980000000000006</v>
      </c>
      <c r="E99" s="61">
        <f t="shared" si="7"/>
        <v>2.8776000000000006</v>
      </c>
    </row>
    <row r="100" spans="1:5" ht="15">
      <c r="A100" s="1">
        <v>80</v>
      </c>
      <c r="B100" s="2" t="s">
        <v>23</v>
      </c>
      <c r="C100" s="2" t="s">
        <v>18</v>
      </c>
      <c r="D100" s="56">
        <v>2.84</v>
      </c>
      <c r="E100" s="61">
        <f t="shared" si="7"/>
        <v>3.408</v>
      </c>
    </row>
    <row r="101" spans="1:5" ht="15">
      <c r="A101" s="1">
        <v>81</v>
      </c>
      <c r="B101" s="2" t="s">
        <v>24</v>
      </c>
      <c r="C101" s="2" t="s">
        <v>18</v>
      </c>
      <c r="D101" s="56">
        <v>2.91</v>
      </c>
      <c r="E101" s="61">
        <f t="shared" si="7"/>
        <v>3.492</v>
      </c>
    </row>
    <row r="102" spans="1:5" ht="15">
      <c r="A102" s="1">
        <v>82</v>
      </c>
      <c r="B102" s="2" t="s">
        <v>25</v>
      </c>
      <c r="C102" s="2" t="s">
        <v>18</v>
      </c>
      <c r="D102" s="56">
        <v>3.45</v>
      </c>
      <c r="E102" s="61">
        <f t="shared" si="7"/>
        <v>4.14</v>
      </c>
    </row>
    <row r="103" spans="1:5" ht="15">
      <c r="A103" s="1">
        <v>83</v>
      </c>
      <c r="B103" s="2" t="s">
        <v>26</v>
      </c>
      <c r="C103" s="2" t="s">
        <v>18</v>
      </c>
      <c r="D103" s="56">
        <v>6.39</v>
      </c>
      <c r="E103" s="61">
        <f t="shared" si="7"/>
        <v>7.667999999999999</v>
      </c>
    </row>
    <row r="104" spans="1:5" ht="15">
      <c r="A104" s="1">
        <v>84</v>
      </c>
      <c r="B104" s="2" t="s">
        <v>27</v>
      </c>
      <c r="C104" s="2" t="s">
        <v>18</v>
      </c>
      <c r="D104" s="56">
        <v>7.37</v>
      </c>
      <c r="E104" s="61">
        <f t="shared" si="7"/>
        <v>8.844</v>
      </c>
    </row>
    <row r="105" spans="1:5" ht="15">
      <c r="A105" s="1">
        <v>85</v>
      </c>
      <c r="B105" s="2" t="s">
        <v>28</v>
      </c>
      <c r="C105" s="2" t="s">
        <v>18</v>
      </c>
      <c r="D105" s="56">
        <v>9.62</v>
      </c>
      <c r="E105" s="61">
        <f t="shared" si="7"/>
        <v>11.543999999999999</v>
      </c>
    </row>
    <row r="106" spans="1:5" ht="15">
      <c r="A106" s="1">
        <v>86</v>
      </c>
      <c r="B106" s="2" t="s">
        <v>29</v>
      </c>
      <c r="C106" s="2" t="s">
        <v>18</v>
      </c>
      <c r="D106" s="56">
        <v>11.14</v>
      </c>
      <c r="E106" s="61">
        <f t="shared" si="7"/>
        <v>13.368</v>
      </c>
    </row>
    <row r="107" spans="1:5" ht="15">
      <c r="A107" s="1"/>
      <c r="B107" s="104" t="s">
        <v>43</v>
      </c>
      <c r="C107" s="105"/>
      <c r="D107" s="105"/>
      <c r="E107" s="1"/>
    </row>
    <row r="108" spans="1:5" ht="15">
      <c r="A108" s="1">
        <v>87</v>
      </c>
      <c r="B108" s="2" t="s">
        <v>20</v>
      </c>
      <c r="C108" s="2" t="s">
        <v>18</v>
      </c>
      <c r="D108" s="56">
        <v>1.64</v>
      </c>
      <c r="E108" s="61">
        <f aca="true" t="shared" si="8" ref="E108:E117">D108*1.2</f>
        <v>1.9679999999999997</v>
      </c>
    </row>
    <row r="109" spans="1:5" ht="15">
      <c r="A109" s="1">
        <v>88</v>
      </c>
      <c r="B109" s="2" t="s">
        <v>21</v>
      </c>
      <c r="C109" s="2" t="s">
        <v>18</v>
      </c>
      <c r="D109" s="56">
        <v>1.9</v>
      </c>
      <c r="E109" s="61">
        <f t="shared" si="8"/>
        <v>2.28</v>
      </c>
    </row>
    <row r="110" spans="1:5" ht="15">
      <c r="A110" s="1">
        <v>89</v>
      </c>
      <c r="B110" s="2" t="s">
        <v>22</v>
      </c>
      <c r="C110" s="2" t="s">
        <v>18</v>
      </c>
      <c r="D110" s="56">
        <f>2.23*1.1</f>
        <v>2.4530000000000003</v>
      </c>
      <c r="E110" s="61">
        <f t="shared" si="8"/>
        <v>2.9436000000000004</v>
      </c>
    </row>
    <row r="111" spans="1:5" ht="15">
      <c r="A111" s="1">
        <v>90</v>
      </c>
      <c r="B111" s="2" t="s">
        <v>23</v>
      </c>
      <c r="C111" s="2" t="s">
        <v>18</v>
      </c>
      <c r="D111" s="56">
        <v>2.9</v>
      </c>
      <c r="E111" s="61">
        <f t="shared" si="8"/>
        <v>3.48</v>
      </c>
    </row>
    <row r="112" spans="1:5" ht="15">
      <c r="A112" s="1">
        <v>91</v>
      </c>
      <c r="B112" s="2" t="s">
        <v>24</v>
      </c>
      <c r="C112" s="2" t="s">
        <v>18</v>
      </c>
      <c r="D112" s="56">
        <v>2.98</v>
      </c>
      <c r="E112" s="61">
        <f t="shared" si="8"/>
        <v>3.576</v>
      </c>
    </row>
    <row r="113" spans="1:5" ht="15">
      <c r="A113" s="1">
        <v>92</v>
      </c>
      <c r="B113" s="2" t="s">
        <v>25</v>
      </c>
      <c r="C113" s="2" t="s">
        <v>18</v>
      </c>
      <c r="D113" s="56">
        <v>3.54</v>
      </c>
      <c r="E113" s="61">
        <f t="shared" si="8"/>
        <v>4.248</v>
      </c>
    </row>
    <row r="114" spans="1:5" ht="15">
      <c r="A114" s="1">
        <v>93</v>
      </c>
      <c r="B114" s="2" t="s">
        <v>26</v>
      </c>
      <c r="C114" s="2" t="s">
        <v>18</v>
      </c>
      <c r="D114" s="56">
        <v>6.5</v>
      </c>
      <c r="E114" s="61">
        <f t="shared" si="8"/>
        <v>7.8</v>
      </c>
    </row>
    <row r="115" spans="1:5" ht="15">
      <c r="A115" s="1">
        <v>94</v>
      </c>
      <c r="B115" s="2" t="s">
        <v>27</v>
      </c>
      <c r="C115" s="2" t="s">
        <v>18</v>
      </c>
      <c r="D115" s="56">
        <v>7.48</v>
      </c>
      <c r="E115" s="61">
        <f t="shared" si="8"/>
        <v>8.976</v>
      </c>
    </row>
    <row r="116" spans="1:5" ht="15">
      <c r="A116" s="1">
        <v>95</v>
      </c>
      <c r="B116" s="2" t="s">
        <v>28</v>
      </c>
      <c r="C116" s="2" t="s">
        <v>18</v>
      </c>
      <c r="D116" s="56">
        <v>9.88</v>
      </c>
      <c r="E116" s="61">
        <f t="shared" si="8"/>
        <v>11.856</v>
      </c>
    </row>
    <row r="117" spans="1:5" ht="15">
      <c r="A117" s="1">
        <v>96</v>
      </c>
      <c r="B117" s="2" t="s">
        <v>29</v>
      </c>
      <c r="C117" s="2" t="s">
        <v>18</v>
      </c>
      <c r="D117" s="56">
        <v>11.43</v>
      </c>
      <c r="E117" s="61">
        <f t="shared" si="8"/>
        <v>13.716</v>
      </c>
    </row>
    <row r="118" spans="1:5" ht="15">
      <c r="A118" s="1"/>
      <c r="B118" s="104" t="s">
        <v>44</v>
      </c>
      <c r="C118" s="105"/>
      <c r="D118" s="105"/>
      <c r="E118" s="1"/>
    </row>
    <row r="119" spans="1:5" ht="15">
      <c r="A119" s="1">
        <v>97</v>
      </c>
      <c r="B119" s="2" t="s">
        <v>20</v>
      </c>
      <c r="C119" s="2" t="s">
        <v>18</v>
      </c>
      <c r="D119" s="56">
        <v>1.62</v>
      </c>
      <c r="E119" s="61">
        <f aca="true" t="shared" si="9" ref="E119:E128">D119*1.2</f>
        <v>1.944</v>
      </c>
    </row>
    <row r="120" spans="1:5" ht="15">
      <c r="A120" s="1">
        <v>98</v>
      </c>
      <c r="B120" s="2" t="s">
        <v>21</v>
      </c>
      <c r="C120" s="2" t="s">
        <v>18</v>
      </c>
      <c r="D120" s="56">
        <v>1.89</v>
      </c>
      <c r="E120" s="61">
        <f t="shared" si="9"/>
        <v>2.268</v>
      </c>
    </row>
    <row r="121" spans="1:5" ht="15">
      <c r="A121" s="1">
        <v>99</v>
      </c>
      <c r="B121" s="2" t="s">
        <v>22</v>
      </c>
      <c r="C121" s="2" t="s">
        <v>18</v>
      </c>
      <c r="D121" s="56">
        <v>2.42</v>
      </c>
      <c r="E121" s="61">
        <f t="shared" si="9"/>
        <v>2.904</v>
      </c>
    </row>
    <row r="122" spans="1:5" ht="15">
      <c r="A122" s="1">
        <v>100</v>
      </c>
      <c r="B122" s="2" t="s">
        <v>23</v>
      </c>
      <c r="C122" s="2" t="s">
        <v>18</v>
      </c>
      <c r="D122" s="56">
        <v>2.87</v>
      </c>
      <c r="E122" s="61">
        <f t="shared" si="9"/>
        <v>3.444</v>
      </c>
    </row>
    <row r="123" spans="1:5" ht="15">
      <c r="A123" s="1">
        <v>101</v>
      </c>
      <c r="B123" s="2" t="s">
        <v>24</v>
      </c>
      <c r="C123" s="2" t="s">
        <v>18</v>
      </c>
      <c r="D123" s="56">
        <v>2.95</v>
      </c>
      <c r="E123" s="61">
        <f t="shared" si="9"/>
        <v>3.54</v>
      </c>
    </row>
    <row r="124" spans="1:5" ht="15">
      <c r="A124" s="1">
        <v>102</v>
      </c>
      <c r="B124" s="2" t="s">
        <v>25</v>
      </c>
      <c r="C124" s="2" t="s">
        <v>18</v>
      </c>
      <c r="D124" s="56">
        <v>3.5</v>
      </c>
      <c r="E124" s="61">
        <f t="shared" si="9"/>
        <v>4.2</v>
      </c>
    </row>
    <row r="125" spans="1:5" ht="15">
      <c r="A125" s="1">
        <v>103</v>
      </c>
      <c r="B125" s="2" t="s">
        <v>26</v>
      </c>
      <c r="C125" s="2" t="s">
        <v>18</v>
      </c>
      <c r="D125" s="56">
        <v>6.45</v>
      </c>
      <c r="E125" s="61">
        <f t="shared" si="9"/>
        <v>7.74</v>
      </c>
    </row>
    <row r="126" spans="1:5" ht="15">
      <c r="A126" s="1">
        <v>104</v>
      </c>
      <c r="B126" s="2" t="s">
        <v>27</v>
      </c>
      <c r="C126" s="2" t="s">
        <v>18</v>
      </c>
      <c r="D126" s="56">
        <v>7.42</v>
      </c>
      <c r="E126" s="61">
        <f t="shared" si="9"/>
        <v>8.904</v>
      </c>
    </row>
    <row r="127" spans="1:5" ht="15">
      <c r="A127" s="1">
        <v>105</v>
      </c>
      <c r="B127" s="2" t="s">
        <v>28</v>
      </c>
      <c r="C127" s="2" t="s">
        <v>18</v>
      </c>
      <c r="D127" s="56">
        <v>9.76</v>
      </c>
      <c r="E127" s="61">
        <f t="shared" si="9"/>
        <v>11.712</v>
      </c>
    </row>
    <row r="128" spans="1:5" ht="15">
      <c r="A128" s="1">
        <v>106</v>
      </c>
      <c r="B128" s="2" t="s">
        <v>29</v>
      </c>
      <c r="C128" s="2" t="s">
        <v>18</v>
      </c>
      <c r="D128" s="56">
        <v>11.29</v>
      </c>
      <c r="E128" s="61">
        <f t="shared" si="9"/>
        <v>13.547999999999998</v>
      </c>
    </row>
    <row r="129" spans="1:5" ht="15">
      <c r="A129" s="1"/>
      <c r="B129" s="104" t="s">
        <v>45</v>
      </c>
      <c r="C129" s="105"/>
      <c r="D129" s="105"/>
      <c r="E129" s="1"/>
    </row>
    <row r="130" spans="1:5" ht="15">
      <c r="A130" s="1">
        <v>107</v>
      </c>
      <c r="B130" s="2" t="s">
        <v>20</v>
      </c>
      <c r="C130" s="2" t="s">
        <v>18</v>
      </c>
      <c r="D130" s="56">
        <v>1.63</v>
      </c>
      <c r="E130" s="61">
        <f aca="true" t="shared" si="10" ref="E130:E139">D130*1.2</f>
        <v>1.9559999999999997</v>
      </c>
    </row>
    <row r="131" spans="1:5" ht="15">
      <c r="A131" s="1">
        <v>108</v>
      </c>
      <c r="B131" s="2" t="s">
        <v>21</v>
      </c>
      <c r="C131" s="2" t="s">
        <v>18</v>
      </c>
      <c r="D131" s="56">
        <v>1.89</v>
      </c>
      <c r="E131" s="61">
        <f t="shared" si="10"/>
        <v>2.268</v>
      </c>
    </row>
    <row r="132" spans="1:5" ht="15">
      <c r="A132" s="1">
        <v>109</v>
      </c>
      <c r="B132" s="2" t="s">
        <v>22</v>
      </c>
      <c r="C132" s="2" t="s">
        <v>18</v>
      </c>
      <c r="D132" s="56">
        <v>2.44</v>
      </c>
      <c r="E132" s="61">
        <f t="shared" si="10"/>
        <v>2.928</v>
      </c>
    </row>
    <row r="133" spans="1:5" ht="15">
      <c r="A133" s="1">
        <v>110</v>
      </c>
      <c r="B133" s="2" t="s">
        <v>23</v>
      </c>
      <c r="C133" s="2" t="s">
        <v>18</v>
      </c>
      <c r="D133" s="56">
        <v>2.86</v>
      </c>
      <c r="E133" s="61">
        <f t="shared" si="10"/>
        <v>3.432</v>
      </c>
    </row>
    <row r="134" spans="1:5" ht="15">
      <c r="A134" s="1">
        <v>111</v>
      </c>
      <c r="B134" s="2" t="s">
        <v>24</v>
      </c>
      <c r="C134" s="2" t="s">
        <v>18</v>
      </c>
      <c r="D134" s="56">
        <v>2.98</v>
      </c>
      <c r="E134" s="61">
        <f t="shared" si="10"/>
        <v>3.576</v>
      </c>
    </row>
    <row r="135" spans="1:5" ht="15">
      <c r="A135" s="1">
        <v>112</v>
      </c>
      <c r="B135" s="2" t="s">
        <v>25</v>
      </c>
      <c r="C135" s="2" t="s">
        <v>18</v>
      </c>
      <c r="D135" s="56">
        <v>3.49</v>
      </c>
      <c r="E135" s="61">
        <f t="shared" si="10"/>
        <v>4.188</v>
      </c>
    </row>
    <row r="136" spans="1:5" ht="15">
      <c r="A136" s="1">
        <v>113</v>
      </c>
      <c r="B136" s="2" t="s">
        <v>26</v>
      </c>
      <c r="C136" s="2" t="s">
        <v>18</v>
      </c>
      <c r="D136" s="56">
        <v>6.49</v>
      </c>
      <c r="E136" s="61">
        <f t="shared" si="10"/>
        <v>7.788</v>
      </c>
    </row>
    <row r="137" spans="1:5" ht="15">
      <c r="A137" s="1">
        <v>114</v>
      </c>
      <c r="B137" s="2" t="s">
        <v>27</v>
      </c>
      <c r="C137" s="2" t="s">
        <v>18</v>
      </c>
      <c r="D137" s="56">
        <v>7.41</v>
      </c>
      <c r="E137" s="61">
        <f t="shared" si="10"/>
        <v>8.892</v>
      </c>
    </row>
    <row r="138" spans="1:5" ht="15">
      <c r="A138" s="1">
        <v>115</v>
      </c>
      <c r="B138" s="2" t="s">
        <v>28</v>
      </c>
      <c r="C138" s="2" t="s">
        <v>18</v>
      </c>
      <c r="D138" s="56">
        <v>9.86</v>
      </c>
      <c r="E138" s="61">
        <f t="shared" si="10"/>
        <v>11.831999999999999</v>
      </c>
    </row>
    <row r="139" spans="1:5" ht="15">
      <c r="A139" s="1">
        <v>116</v>
      </c>
      <c r="B139" s="2" t="s">
        <v>29</v>
      </c>
      <c r="C139" s="2" t="s">
        <v>18</v>
      </c>
      <c r="D139" s="56">
        <v>11.26</v>
      </c>
      <c r="E139" s="61">
        <f t="shared" si="10"/>
        <v>13.511999999999999</v>
      </c>
    </row>
    <row r="140" spans="1:5" ht="15">
      <c r="A140" s="106" t="s">
        <v>46</v>
      </c>
      <c r="B140" s="107"/>
      <c r="C140" s="107"/>
      <c r="D140" s="107"/>
      <c r="E140" s="1"/>
    </row>
    <row r="141" spans="1:5" ht="33.75" customHeight="1">
      <c r="A141" s="8">
        <v>117</v>
      </c>
      <c r="B141" s="9" t="s">
        <v>49</v>
      </c>
      <c r="C141" s="10" t="s">
        <v>47</v>
      </c>
      <c r="D141" s="62">
        <f>23*1.1</f>
        <v>25.3</v>
      </c>
      <c r="E141" s="63">
        <f>D141*1.2</f>
        <v>30.36</v>
      </c>
    </row>
    <row r="142" spans="1:5" ht="27" customHeight="1">
      <c r="A142" s="8">
        <v>118</v>
      </c>
      <c r="B142" s="9" t="s">
        <v>48</v>
      </c>
      <c r="C142" s="14" t="s">
        <v>47</v>
      </c>
      <c r="D142" s="62">
        <f>7.11*1.1</f>
        <v>7.821000000000001</v>
      </c>
      <c r="E142" s="63">
        <f>D142*1.2</f>
        <v>9.385200000000001</v>
      </c>
    </row>
    <row r="143" spans="1:5" ht="30" customHeight="1">
      <c r="A143" s="8">
        <v>119</v>
      </c>
      <c r="B143" s="9" t="s">
        <v>50</v>
      </c>
      <c r="C143" s="10" t="s">
        <v>47</v>
      </c>
      <c r="D143" s="64">
        <v>22.56</v>
      </c>
      <c r="E143" s="63">
        <f>D143*1.2</f>
        <v>27.072</v>
      </c>
    </row>
    <row r="144" spans="1:5" ht="35.25" customHeight="1">
      <c r="A144" s="106" t="s">
        <v>54</v>
      </c>
      <c r="B144" s="107"/>
      <c r="C144" s="107"/>
      <c r="D144" s="107"/>
      <c r="E144" s="37"/>
    </row>
    <row r="145" spans="1:5" ht="18.75" customHeight="1">
      <c r="A145" s="8">
        <v>120</v>
      </c>
      <c r="B145" s="10" t="s">
        <v>51</v>
      </c>
      <c r="C145" s="10" t="s">
        <v>52</v>
      </c>
      <c r="D145" s="64">
        <v>8.31</v>
      </c>
      <c r="E145" s="63">
        <f>D145*1.2</f>
        <v>9.972</v>
      </c>
    </row>
    <row r="146" spans="1:5" ht="15">
      <c r="A146" s="8">
        <v>121</v>
      </c>
      <c r="B146" s="2" t="s">
        <v>57</v>
      </c>
      <c r="C146" s="2" t="s">
        <v>47</v>
      </c>
      <c r="D146" s="65">
        <f>3*1.1</f>
        <v>3.3000000000000003</v>
      </c>
      <c r="E146" s="63">
        <f>D146*1.2</f>
        <v>3.96</v>
      </c>
    </row>
    <row r="147" spans="1:5" ht="15">
      <c r="A147" s="8">
        <v>122</v>
      </c>
      <c r="B147" s="2" t="s">
        <v>58</v>
      </c>
      <c r="C147" s="2" t="s">
        <v>59</v>
      </c>
      <c r="D147" s="65">
        <f>1.73*1.1</f>
        <v>1.903</v>
      </c>
      <c r="E147" s="63">
        <f>D147*1.2</f>
        <v>2.2836</v>
      </c>
    </row>
    <row r="148" spans="1:4" ht="15">
      <c r="A148" s="16"/>
      <c r="B148" s="16"/>
      <c r="C148" s="16"/>
      <c r="D148" s="16"/>
    </row>
    <row r="149" spans="2:3" ht="15">
      <c r="B149" s="17" t="s">
        <v>60</v>
      </c>
      <c r="C149" s="17" t="s">
        <v>61</v>
      </c>
    </row>
  </sheetData>
  <sheetProtection/>
  <mergeCells count="17">
    <mergeCell ref="B107:D107"/>
    <mergeCell ref="B118:D118"/>
    <mergeCell ref="B129:D129"/>
    <mergeCell ref="A140:D140"/>
    <mergeCell ref="A144:D144"/>
    <mergeCell ref="B41:D41"/>
    <mergeCell ref="B52:D52"/>
    <mergeCell ref="B63:D63"/>
    <mergeCell ref="B74:D74"/>
    <mergeCell ref="B85:D85"/>
    <mergeCell ref="B96:D96"/>
    <mergeCell ref="A6:D6"/>
    <mergeCell ref="B7:D7"/>
    <mergeCell ref="B8:D8"/>
    <mergeCell ref="D10:E10"/>
    <mergeCell ref="A11:E11"/>
    <mergeCell ref="B30:D3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0">
      <selection activeCell="E25" sqref="E25"/>
    </sheetView>
  </sheetViews>
  <sheetFormatPr defaultColWidth="9.140625" defaultRowHeight="15"/>
  <cols>
    <col min="1" max="1" width="4.140625" style="0" customWidth="1"/>
    <col min="2" max="2" width="51.00390625" style="0" customWidth="1"/>
    <col min="3" max="3" width="9.00390625" style="0" customWidth="1"/>
    <col min="4" max="4" width="11.140625" style="0" customWidth="1"/>
    <col min="5" max="5" width="11.0039062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74</v>
      </c>
      <c r="D5" s="34"/>
    </row>
    <row r="6" spans="1:6" ht="15.75">
      <c r="A6" s="110" t="s">
        <v>90</v>
      </c>
      <c r="B6" s="110"/>
      <c r="C6" s="110"/>
      <c r="D6" s="110"/>
      <c r="E6" s="4"/>
      <c r="F6" s="4"/>
    </row>
    <row r="7" spans="1:6" ht="15.75">
      <c r="A7" s="54"/>
      <c r="B7" s="111" t="s">
        <v>63</v>
      </c>
      <c r="C7" s="111"/>
      <c r="D7" s="111"/>
      <c r="E7" s="4"/>
      <c r="F7" s="4"/>
    </row>
    <row r="8" spans="1:4" ht="15.75">
      <c r="A8" s="4"/>
      <c r="B8" s="112" t="s">
        <v>97</v>
      </c>
      <c r="C8" s="112"/>
      <c r="D8" s="112"/>
    </row>
    <row r="9" spans="1:5" ht="62.25" customHeight="1">
      <c r="A9" s="118" t="s">
        <v>0</v>
      </c>
      <c r="B9" s="116" t="s">
        <v>1</v>
      </c>
      <c r="C9" s="116" t="s">
        <v>2</v>
      </c>
      <c r="D9" s="22" t="s">
        <v>7</v>
      </c>
      <c r="E9" s="6" t="s">
        <v>7</v>
      </c>
    </row>
    <row r="10" spans="1:5" ht="45" customHeight="1">
      <c r="A10" s="132"/>
      <c r="B10" s="131"/>
      <c r="C10" s="131"/>
      <c r="D10" s="6" t="s">
        <v>91</v>
      </c>
      <c r="E10" s="6" t="s">
        <v>92</v>
      </c>
    </row>
    <row r="11" spans="1:5" ht="30.75" customHeight="1">
      <c r="A11" s="119"/>
      <c r="B11" s="117"/>
      <c r="C11" s="117"/>
      <c r="D11" s="129" t="s">
        <v>67</v>
      </c>
      <c r="E11" s="130"/>
    </row>
    <row r="12" spans="1:5" s="27" customFormat="1" ht="15.75" customHeight="1">
      <c r="A12" s="113" t="s">
        <v>71</v>
      </c>
      <c r="B12" s="114"/>
      <c r="C12" s="114"/>
      <c r="D12" s="114"/>
      <c r="E12" s="115"/>
    </row>
    <row r="13" spans="1:5" ht="15">
      <c r="A13" s="2">
        <v>1</v>
      </c>
      <c r="B13" s="2" t="s">
        <v>79</v>
      </c>
      <c r="C13" s="2" t="s">
        <v>6</v>
      </c>
      <c r="D13" s="23">
        <v>625000</v>
      </c>
      <c r="E13" s="57">
        <f>D13/10000</f>
        <v>62.5</v>
      </c>
    </row>
    <row r="14" spans="1:5" ht="15">
      <c r="A14" s="2">
        <v>2</v>
      </c>
      <c r="B14" s="2" t="s">
        <v>93</v>
      </c>
      <c r="C14" s="2" t="s">
        <v>6</v>
      </c>
      <c r="D14" s="23">
        <v>750000</v>
      </c>
      <c r="E14" s="57">
        <v>75</v>
      </c>
    </row>
    <row r="15" spans="1:5" ht="15">
      <c r="A15" s="2">
        <v>3</v>
      </c>
      <c r="B15" s="2" t="s">
        <v>94</v>
      </c>
      <c r="C15" s="2" t="s">
        <v>6</v>
      </c>
      <c r="D15" s="24">
        <v>704370</v>
      </c>
      <c r="E15" s="57">
        <f aca="true" t="shared" si="0" ref="E15:E28">D15/10000</f>
        <v>70.437</v>
      </c>
    </row>
    <row r="16" spans="1:5" ht="15">
      <c r="A16" s="2">
        <v>4</v>
      </c>
      <c r="B16" s="2" t="s">
        <v>95</v>
      </c>
      <c r="C16" s="2" t="s">
        <v>6</v>
      </c>
      <c r="D16" s="24">
        <v>665200</v>
      </c>
      <c r="E16" s="57">
        <v>66.52</v>
      </c>
    </row>
    <row r="17" spans="1:5" ht="15">
      <c r="A17" s="2">
        <v>4</v>
      </c>
      <c r="B17" s="2" t="s">
        <v>77</v>
      </c>
      <c r="C17" s="2" t="s">
        <v>18</v>
      </c>
      <c r="D17" s="47">
        <v>13100</v>
      </c>
      <c r="E17" s="57">
        <f t="shared" si="0"/>
        <v>1.31</v>
      </c>
    </row>
    <row r="18" spans="1:5" ht="15">
      <c r="A18" s="2">
        <v>5</v>
      </c>
      <c r="B18" s="2" t="s">
        <v>78</v>
      </c>
      <c r="C18" s="2" t="s">
        <v>18</v>
      </c>
      <c r="D18" s="47">
        <v>14046</v>
      </c>
      <c r="E18" s="57">
        <f t="shared" si="0"/>
        <v>1.4046</v>
      </c>
    </row>
    <row r="19" spans="1:5" ht="15">
      <c r="A19" s="2">
        <v>6</v>
      </c>
      <c r="B19" s="2" t="s">
        <v>81</v>
      </c>
      <c r="C19" s="2" t="s">
        <v>18</v>
      </c>
      <c r="D19" s="47">
        <v>18735</v>
      </c>
      <c r="E19" s="57">
        <f t="shared" si="0"/>
        <v>1.8735</v>
      </c>
    </row>
    <row r="20" spans="1:5" ht="15">
      <c r="A20" s="2">
        <v>7</v>
      </c>
      <c r="B20" s="2" t="s">
        <v>87</v>
      </c>
      <c r="C20" s="2" t="s">
        <v>18</v>
      </c>
      <c r="D20" s="47">
        <v>20627</v>
      </c>
      <c r="E20" s="57">
        <f t="shared" si="0"/>
        <v>2.0627</v>
      </c>
    </row>
    <row r="21" spans="1:5" ht="15">
      <c r="A21" s="2">
        <v>8</v>
      </c>
      <c r="B21" s="2" t="s">
        <v>82</v>
      </c>
      <c r="C21" s="2" t="s">
        <v>18</v>
      </c>
      <c r="D21" s="47">
        <v>22762</v>
      </c>
      <c r="E21" s="57">
        <f t="shared" si="0"/>
        <v>2.2762</v>
      </c>
    </row>
    <row r="22" spans="1:5" ht="15">
      <c r="A22" s="2">
        <v>9</v>
      </c>
      <c r="B22" s="2" t="s">
        <v>88</v>
      </c>
      <c r="C22" s="2" t="s">
        <v>18</v>
      </c>
      <c r="D22" s="47">
        <v>25129</v>
      </c>
      <c r="E22" s="57">
        <f t="shared" si="0"/>
        <v>2.5129</v>
      </c>
    </row>
    <row r="23" spans="1:5" ht="15">
      <c r="A23" s="2">
        <v>10</v>
      </c>
      <c r="B23" s="2" t="s">
        <v>83</v>
      </c>
      <c r="C23" s="2" t="s">
        <v>18</v>
      </c>
      <c r="D23" s="47">
        <v>43687</v>
      </c>
      <c r="E23" s="57">
        <f t="shared" si="0"/>
        <v>4.3687</v>
      </c>
    </row>
    <row r="24" spans="1:5" ht="15">
      <c r="A24" s="2">
        <v>11</v>
      </c>
      <c r="B24" s="2" t="s">
        <v>86</v>
      </c>
      <c r="C24" s="2" t="s">
        <v>18</v>
      </c>
      <c r="D24" s="47">
        <v>46843</v>
      </c>
      <c r="E24" s="57">
        <f t="shared" si="0"/>
        <v>4.6843</v>
      </c>
    </row>
    <row r="25" spans="1:5" ht="15">
      <c r="A25" s="2">
        <v>12</v>
      </c>
      <c r="B25" s="2" t="s">
        <v>84</v>
      </c>
      <c r="C25" s="2" t="s">
        <v>18</v>
      </c>
      <c r="D25" s="47">
        <v>66016</v>
      </c>
      <c r="E25" s="57">
        <f t="shared" si="0"/>
        <v>6.6016</v>
      </c>
    </row>
    <row r="26" spans="1:5" ht="15">
      <c r="A26" s="2">
        <v>13</v>
      </c>
      <c r="B26" s="2" t="s">
        <v>85</v>
      </c>
      <c r="C26" s="2" t="s">
        <v>18</v>
      </c>
      <c r="D26" s="47">
        <v>71422</v>
      </c>
      <c r="E26" s="57">
        <f t="shared" si="0"/>
        <v>7.1422</v>
      </c>
    </row>
    <row r="27" spans="1:5" ht="15">
      <c r="A27" s="2">
        <v>14</v>
      </c>
      <c r="B27" s="2" t="s">
        <v>96</v>
      </c>
      <c r="C27" s="2" t="s">
        <v>18</v>
      </c>
      <c r="D27" s="47">
        <v>74300</v>
      </c>
      <c r="E27" s="57">
        <f>D27/10000</f>
        <v>7.43</v>
      </c>
    </row>
    <row r="28" spans="1:6" ht="15">
      <c r="A28" s="2">
        <v>14</v>
      </c>
      <c r="B28" s="2" t="s">
        <v>80</v>
      </c>
      <c r="C28" s="2" t="s">
        <v>6</v>
      </c>
      <c r="D28" s="47">
        <v>1058020</v>
      </c>
      <c r="E28" s="57">
        <f t="shared" si="0"/>
        <v>105.802</v>
      </c>
      <c r="F28" s="38"/>
    </row>
    <row r="29" spans="1:5" ht="15">
      <c r="A29" s="55" t="s">
        <v>33</v>
      </c>
      <c r="B29" s="32"/>
      <c r="C29" s="32"/>
      <c r="D29" s="32"/>
      <c r="E29" s="33"/>
    </row>
    <row r="30" spans="1:5" ht="15">
      <c r="A30" s="1"/>
      <c r="B30" s="104" t="s">
        <v>19</v>
      </c>
      <c r="C30" s="105"/>
      <c r="D30" s="105"/>
      <c r="E30" s="1"/>
    </row>
    <row r="31" spans="1:5" ht="25.5" customHeight="1">
      <c r="A31" s="2">
        <v>15</v>
      </c>
      <c r="B31" s="2" t="s">
        <v>20</v>
      </c>
      <c r="C31" s="2" t="s">
        <v>18</v>
      </c>
      <c r="D31" s="23">
        <v>14950</v>
      </c>
      <c r="E31" s="67">
        <f>D31/10000</f>
        <v>1.495</v>
      </c>
    </row>
    <row r="32" spans="1:5" ht="15">
      <c r="A32" s="2">
        <v>16</v>
      </c>
      <c r="B32" s="2" t="s">
        <v>21</v>
      </c>
      <c r="C32" s="2" t="s">
        <v>18</v>
      </c>
      <c r="D32" s="23">
        <v>15737</v>
      </c>
      <c r="E32" s="67">
        <f aca="true" t="shared" si="1" ref="E32:E40">D32/10000</f>
        <v>1.5737</v>
      </c>
    </row>
    <row r="33" spans="1:5" ht="15">
      <c r="A33" s="2">
        <v>17</v>
      </c>
      <c r="B33" s="2" t="s">
        <v>22</v>
      </c>
      <c r="C33" s="2" t="s">
        <v>18</v>
      </c>
      <c r="D33" s="23">
        <v>22965</v>
      </c>
      <c r="E33" s="67">
        <f t="shared" si="1"/>
        <v>2.2965</v>
      </c>
    </row>
    <row r="34" spans="1:5" ht="15">
      <c r="A34" s="2">
        <v>18</v>
      </c>
      <c r="B34" s="2" t="s">
        <v>23</v>
      </c>
      <c r="C34" s="2" t="s">
        <v>18</v>
      </c>
      <c r="D34" s="23">
        <v>24538</v>
      </c>
      <c r="E34" s="67">
        <f t="shared" si="1"/>
        <v>2.4538</v>
      </c>
    </row>
    <row r="35" spans="1:5" ht="15">
      <c r="A35" s="2">
        <v>19</v>
      </c>
      <c r="B35" s="2" t="s">
        <v>24</v>
      </c>
      <c r="C35" s="2" t="s">
        <v>18</v>
      </c>
      <c r="D35" s="23">
        <v>28440</v>
      </c>
      <c r="E35" s="67">
        <f t="shared" si="1"/>
        <v>2.844</v>
      </c>
    </row>
    <row r="36" spans="1:5" ht="15">
      <c r="A36" s="2">
        <v>20</v>
      </c>
      <c r="B36" s="2" t="s">
        <v>25</v>
      </c>
      <c r="C36" s="2" t="s">
        <v>18</v>
      </c>
      <c r="D36" s="23">
        <v>30406</v>
      </c>
      <c r="E36" s="67">
        <f t="shared" si="1"/>
        <v>3.0406</v>
      </c>
    </row>
    <row r="37" spans="1:5" ht="15">
      <c r="A37" s="2">
        <v>21</v>
      </c>
      <c r="B37" s="2" t="s">
        <v>26</v>
      </c>
      <c r="C37" s="2" t="s">
        <v>18</v>
      </c>
      <c r="D37" s="23">
        <v>53622</v>
      </c>
      <c r="E37" s="67">
        <f t="shared" si="1"/>
        <v>5.3622</v>
      </c>
    </row>
    <row r="38" spans="1:5" ht="15">
      <c r="A38" s="2">
        <v>22</v>
      </c>
      <c r="B38" s="2" t="s">
        <v>27</v>
      </c>
      <c r="C38" s="2" t="s">
        <v>18</v>
      </c>
      <c r="D38" s="23">
        <v>56243</v>
      </c>
      <c r="E38" s="67">
        <f t="shared" si="1"/>
        <v>5.6243</v>
      </c>
    </row>
    <row r="39" spans="1:5" ht="15">
      <c r="A39" s="2">
        <v>23</v>
      </c>
      <c r="B39" s="2" t="s">
        <v>28</v>
      </c>
      <c r="C39" s="2" t="s">
        <v>18</v>
      </c>
      <c r="D39" s="23">
        <v>87672</v>
      </c>
      <c r="E39" s="67">
        <f t="shared" si="1"/>
        <v>8.7672</v>
      </c>
    </row>
    <row r="40" spans="1:5" ht="15">
      <c r="A40" s="2">
        <v>24</v>
      </c>
      <c r="B40" s="2" t="s">
        <v>29</v>
      </c>
      <c r="C40" s="2" t="s">
        <v>18</v>
      </c>
      <c r="D40" s="23">
        <v>92041</v>
      </c>
      <c r="E40" s="67">
        <f t="shared" si="1"/>
        <v>9.2041</v>
      </c>
    </row>
    <row r="41" spans="1:5" ht="15">
      <c r="A41" s="1"/>
      <c r="B41" s="108" t="s">
        <v>30</v>
      </c>
      <c r="C41" s="109"/>
      <c r="D41" s="109"/>
      <c r="E41" s="68"/>
    </row>
    <row r="42" spans="1:5" ht="15">
      <c r="A42" s="2">
        <v>25</v>
      </c>
      <c r="B42" s="2" t="s">
        <v>20</v>
      </c>
      <c r="C42" s="2" t="s">
        <v>18</v>
      </c>
      <c r="D42" s="23">
        <v>15084</v>
      </c>
      <c r="E42" s="67">
        <f>D42/10000</f>
        <v>1.5084</v>
      </c>
    </row>
    <row r="43" spans="1:5" ht="15">
      <c r="A43" s="2">
        <v>26</v>
      </c>
      <c r="B43" s="2" t="s">
        <v>21</v>
      </c>
      <c r="C43" s="2" t="s">
        <v>18</v>
      </c>
      <c r="D43" s="23">
        <v>15870</v>
      </c>
      <c r="E43" s="67">
        <f aca="true" t="shared" si="2" ref="E43:E106">D43/10000</f>
        <v>1.587</v>
      </c>
    </row>
    <row r="44" spans="1:5" ht="15">
      <c r="A44" s="2">
        <v>27</v>
      </c>
      <c r="B44" s="2" t="s">
        <v>22</v>
      </c>
      <c r="C44" s="2" t="s">
        <v>18</v>
      </c>
      <c r="D44" s="23">
        <v>23299</v>
      </c>
      <c r="E44" s="67">
        <f t="shared" si="2"/>
        <v>2.3299</v>
      </c>
    </row>
    <row r="45" spans="1:5" ht="15">
      <c r="A45" s="2">
        <v>28</v>
      </c>
      <c r="B45" s="2" t="s">
        <v>23</v>
      </c>
      <c r="C45" s="2" t="s">
        <v>18</v>
      </c>
      <c r="D45" s="23">
        <v>24872</v>
      </c>
      <c r="E45" s="67">
        <f t="shared" si="2"/>
        <v>2.4872</v>
      </c>
    </row>
    <row r="46" spans="1:5" ht="15">
      <c r="A46" s="2">
        <v>29</v>
      </c>
      <c r="B46" s="2" t="s">
        <v>24</v>
      </c>
      <c r="C46" s="2" t="s">
        <v>18</v>
      </c>
      <c r="D46" s="23">
        <v>28907</v>
      </c>
      <c r="E46" s="67">
        <f t="shared" si="2"/>
        <v>2.8907</v>
      </c>
    </row>
    <row r="47" spans="1:5" ht="15">
      <c r="A47" s="2">
        <v>30</v>
      </c>
      <c r="B47" s="2" t="s">
        <v>25</v>
      </c>
      <c r="C47" s="2" t="s">
        <v>18</v>
      </c>
      <c r="D47" s="23">
        <v>30873</v>
      </c>
      <c r="E47" s="67">
        <f t="shared" si="2"/>
        <v>3.0873</v>
      </c>
    </row>
    <row r="48" spans="1:5" ht="15">
      <c r="A48" s="2">
        <v>31</v>
      </c>
      <c r="B48" s="2" t="s">
        <v>26</v>
      </c>
      <c r="C48" s="2" t="s">
        <v>18</v>
      </c>
      <c r="D48" s="23">
        <v>54290</v>
      </c>
      <c r="E48" s="67">
        <f t="shared" si="2"/>
        <v>5.429</v>
      </c>
    </row>
    <row r="49" spans="1:5" ht="15">
      <c r="A49" s="2">
        <v>32</v>
      </c>
      <c r="B49" s="2" t="s">
        <v>27</v>
      </c>
      <c r="C49" s="2" t="s">
        <v>18</v>
      </c>
      <c r="D49" s="23">
        <v>56911</v>
      </c>
      <c r="E49" s="67">
        <f t="shared" si="2"/>
        <v>5.6911</v>
      </c>
    </row>
    <row r="50" spans="1:5" ht="15">
      <c r="A50" s="2">
        <v>33</v>
      </c>
      <c r="B50" s="2" t="s">
        <v>28</v>
      </c>
      <c r="C50" s="2" t="s">
        <v>18</v>
      </c>
      <c r="D50" s="23">
        <v>89341</v>
      </c>
      <c r="E50" s="67">
        <f t="shared" si="2"/>
        <v>8.9341</v>
      </c>
    </row>
    <row r="51" spans="1:5" ht="15">
      <c r="A51" s="2">
        <v>34</v>
      </c>
      <c r="B51" s="2" t="s">
        <v>29</v>
      </c>
      <c r="C51" s="2" t="s">
        <v>18</v>
      </c>
      <c r="D51" s="23">
        <v>93709</v>
      </c>
      <c r="E51" s="67">
        <f t="shared" si="2"/>
        <v>9.3709</v>
      </c>
    </row>
    <row r="52" spans="1:5" ht="15">
      <c r="A52" s="1"/>
      <c r="B52" s="104" t="s">
        <v>31</v>
      </c>
      <c r="C52" s="105"/>
      <c r="D52" s="105"/>
      <c r="E52" s="67"/>
    </row>
    <row r="53" spans="1:5" ht="15">
      <c r="A53" s="2">
        <v>35</v>
      </c>
      <c r="B53" s="2" t="s">
        <v>20</v>
      </c>
      <c r="C53" s="2" t="s">
        <v>18</v>
      </c>
      <c r="D53" s="23">
        <v>15262</v>
      </c>
      <c r="E53" s="67">
        <f t="shared" si="2"/>
        <v>1.5262</v>
      </c>
    </row>
    <row r="54" spans="1:5" ht="15">
      <c r="A54" s="2">
        <v>36</v>
      </c>
      <c r="B54" s="2" t="s">
        <v>21</v>
      </c>
      <c r="C54" s="2" t="s">
        <v>18</v>
      </c>
      <c r="D54" s="23">
        <v>16049</v>
      </c>
      <c r="E54" s="67">
        <f t="shared" si="2"/>
        <v>1.6049</v>
      </c>
    </row>
    <row r="55" spans="1:5" ht="15">
      <c r="A55" s="2">
        <v>37</v>
      </c>
      <c r="B55" s="2" t="s">
        <v>22</v>
      </c>
      <c r="C55" s="2" t="s">
        <v>18</v>
      </c>
      <c r="D55" s="23">
        <v>23745</v>
      </c>
      <c r="E55" s="67">
        <f t="shared" si="2"/>
        <v>2.3745</v>
      </c>
    </row>
    <row r="56" spans="1:5" ht="15">
      <c r="A56" s="2">
        <v>38</v>
      </c>
      <c r="B56" s="2" t="s">
        <v>23</v>
      </c>
      <c r="C56" s="2" t="s">
        <v>18</v>
      </c>
      <c r="D56" s="23">
        <v>25318</v>
      </c>
      <c r="E56" s="67">
        <f t="shared" si="2"/>
        <v>2.5318</v>
      </c>
    </row>
    <row r="57" spans="1:5" ht="15">
      <c r="A57" s="2">
        <v>39</v>
      </c>
      <c r="B57" s="2" t="s">
        <v>24</v>
      </c>
      <c r="C57" s="2" t="s">
        <v>18</v>
      </c>
      <c r="D57" s="23">
        <v>29532</v>
      </c>
      <c r="E57" s="67">
        <f t="shared" si="2"/>
        <v>2.9532</v>
      </c>
    </row>
    <row r="58" spans="1:5" ht="15">
      <c r="A58" s="2">
        <v>40</v>
      </c>
      <c r="B58" s="2" t="s">
        <v>25</v>
      </c>
      <c r="C58" s="2" t="s">
        <v>18</v>
      </c>
      <c r="D58" s="23">
        <v>31498</v>
      </c>
      <c r="E58" s="67">
        <f t="shared" si="2"/>
        <v>3.1498</v>
      </c>
    </row>
    <row r="59" spans="1:5" ht="15">
      <c r="A59" s="2">
        <v>41</v>
      </c>
      <c r="B59" s="2" t="s">
        <v>26</v>
      </c>
      <c r="C59" s="2" t="s">
        <v>18</v>
      </c>
      <c r="D59" s="23">
        <v>55182</v>
      </c>
      <c r="E59" s="67">
        <f t="shared" si="2"/>
        <v>5.5182</v>
      </c>
    </row>
    <row r="60" spans="1:5" ht="15">
      <c r="A60" s="2">
        <v>42</v>
      </c>
      <c r="B60" s="2" t="s">
        <v>27</v>
      </c>
      <c r="C60" s="2" t="s">
        <v>18</v>
      </c>
      <c r="D60" s="23">
        <v>57803</v>
      </c>
      <c r="E60" s="67">
        <f t="shared" si="2"/>
        <v>5.7803</v>
      </c>
    </row>
    <row r="61" spans="1:5" ht="15">
      <c r="A61" s="2">
        <v>43</v>
      </c>
      <c r="B61" s="2" t="s">
        <v>28</v>
      </c>
      <c r="C61" s="2" t="s">
        <v>18</v>
      </c>
      <c r="D61" s="23">
        <v>91571</v>
      </c>
      <c r="E61" s="67">
        <f t="shared" si="2"/>
        <v>9.1571</v>
      </c>
    </row>
    <row r="62" spans="1:5" ht="15">
      <c r="A62" s="2">
        <v>44</v>
      </c>
      <c r="B62" s="2" t="s">
        <v>29</v>
      </c>
      <c r="C62" s="2" t="s">
        <v>18</v>
      </c>
      <c r="D62" s="23">
        <v>95941</v>
      </c>
      <c r="E62" s="67">
        <f t="shared" si="2"/>
        <v>9.5941</v>
      </c>
    </row>
    <row r="63" spans="1:5" ht="15">
      <c r="A63" s="1"/>
      <c r="B63" s="104" t="s">
        <v>39</v>
      </c>
      <c r="C63" s="105"/>
      <c r="D63" s="105"/>
      <c r="E63" s="67"/>
    </row>
    <row r="64" spans="1:5" ht="15">
      <c r="A64" s="2">
        <v>45</v>
      </c>
      <c r="B64" s="2" t="s">
        <v>20</v>
      </c>
      <c r="C64" s="2" t="s">
        <v>18</v>
      </c>
      <c r="D64" s="23">
        <v>14808</v>
      </c>
      <c r="E64" s="67">
        <f t="shared" si="2"/>
        <v>1.4808</v>
      </c>
    </row>
    <row r="65" spans="1:5" ht="15">
      <c r="A65" s="2">
        <v>46</v>
      </c>
      <c r="B65" s="2" t="s">
        <v>21</v>
      </c>
      <c r="C65" s="2" t="s">
        <v>18</v>
      </c>
      <c r="D65" s="23">
        <v>15594</v>
      </c>
      <c r="E65" s="67">
        <f t="shared" si="2"/>
        <v>1.5594</v>
      </c>
    </row>
    <row r="66" spans="1:5" ht="15">
      <c r="A66" s="2">
        <v>47</v>
      </c>
      <c r="B66" s="2" t="s">
        <v>22</v>
      </c>
      <c r="C66" s="2" t="s">
        <v>18</v>
      </c>
      <c r="D66" s="23">
        <v>22609</v>
      </c>
      <c r="E66" s="67">
        <f t="shared" si="2"/>
        <v>2.2609</v>
      </c>
    </row>
    <row r="67" spans="1:5" ht="15">
      <c r="A67" s="2">
        <v>48</v>
      </c>
      <c r="B67" s="2" t="s">
        <v>23</v>
      </c>
      <c r="C67" s="2" t="s">
        <v>18</v>
      </c>
      <c r="D67" s="23">
        <v>24182</v>
      </c>
      <c r="E67" s="67">
        <f t="shared" si="2"/>
        <v>2.4182</v>
      </c>
    </row>
    <row r="68" spans="1:5" ht="15">
      <c r="A68" s="2">
        <v>49</v>
      </c>
      <c r="B68" s="2" t="s">
        <v>24</v>
      </c>
      <c r="C68" s="2" t="s">
        <v>18</v>
      </c>
      <c r="D68" s="23">
        <v>27941</v>
      </c>
      <c r="E68" s="67">
        <f t="shared" si="2"/>
        <v>2.7941</v>
      </c>
    </row>
    <row r="69" spans="1:5" ht="15">
      <c r="A69" s="2">
        <v>50</v>
      </c>
      <c r="B69" s="2" t="s">
        <v>25</v>
      </c>
      <c r="C69" s="2" t="s">
        <v>18</v>
      </c>
      <c r="D69" s="23">
        <v>29908</v>
      </c>
      <c r="E69" s="67">
        <f t="shared" si="2"/>
        <v>2.9908</v>
      </c>
    </row>
    <row r="70" spans="1:5" ht="15">
      <c r="A70" s="2">
        <v>51</v>
      </c>
      <c r="B70" s="2" t="s">
        <v>26</v>
      </c>
      <c r="C70" s="2" t="s">
        <v>18</v>
      </c>
      <c r="D70" s="23">
        <v>52910</v>
      </c>
      <c r="E70" s="67">
        <f t="shared" si="2"/>
        <v>5.291</v>
      </c>
    </row>
    <row r="71" spans="1:5" ht="15">
      <c r="A71" s="2">
        <v>52</v>
      </c>
      <c r="B71" s="2" t="s">
        <v>27</v>
      </c>
      <c r="C71" s="2" t="s">
        <v>18</v>
      </c>
      <c r="D71" s="23">
        <v>55532</v>
      </c>
      <c r="E71" s="67">
        <f t="shared" si="2"/>
        <v>5.5532</v>
      </c>
    </row>
    <row r="72" spans="1:5" ht="15">
      <c r="A72" s="2">
        <v>53</v>
      </c>
      <c r="B72" s="2" t="s">
        <v>28</v>
      </c>
      <c r="C72" s="2" t="s">
        <v>18</v>
      </c>
      <c r="D72" s="23">
        <v>85894</v>
      </c>
      <c r="E72" s="67">
        <f t="shared" si="2"/>
        <v>8.5894</v>
      </c>
    </row>
    <row r="73" spans="1:5" ht="15">
      <c r="A73" s="2">
        <v>54</v>
      </c>
      <c r="B73" s="2" t="s">
        <v>29</v>
      </c>
      <c r="C73" s="2" t="s">
        <v>18</v>
      </c>
      <c r="D73" s="23">
        <v>90262</v>
      </c>
      <c r="E73" s="67">
        <f t="shared" si="2"/>
        <v>9.0262</v>
      </c>
    </row>
    <row r="74" spans="1:5" ht="15">
      <c r="A74" s="1"/>
      <c r="B74" s="104" t="s">
        <v>41</v>
      </c>
      <c r="C74" s="105"/>
      <c r="D74" s="105"/>
      <c r="E74" s="67"/>
    </row>
    <row r="75" spans="1:5" ht="15">
      <c r="A75" s="1">
        <v>55</v>
      </c>
      <c r="B75" s="2" t="s">
        <v>20</v>
      </c>
      <c r="C75" s="2" t="s">
        <v>18</v>
      </c>
      <c r="D75" s="23">
        <v>14770</v>
      </c>
      <c r="E75" s="67">
        <f t="shared" si="2"/>
        <v>1.477</v>
      </c>
    </row>
    <row r="76" spans="1:5" ht="15">
      <c r="A76" s="1">
        <v>56</v>
      </c>
      <c r="B76" s="2" t="s">
        <v>21</v>
      </c>
      <c r="C76" s="2" t="s">
        <v>18</v>
      </c>
      <c r="D76" s="23">
        <v>15556</v>
      </c>
      <c r="E76" s="67">
        <f t="shared" si="2"/>
        <v>1.5556</v>
      </c>
    </row>
    <row r="77" spans="1:5" ht="15">
      <c r="A77" s="1">
        <v>57</v>
      </c>
      <c r="B77" s="2" t="s">
        <v>22</v>
      </c>
      <c r="C77" s="2" t="s">
        <v>18</v>
      </c>
      <c r="D77" s="23">
        <v>22514</v>
      </c>
      <c r="E77" s="67">
        <f t="shared" si="2"/>
        <v>2.2514</v>
      </c>
    </row>
    <row r="78" spans="1:5" ht="15">
      <c r="A78" s="1">
        <v>58</v>
      </c>
      <c r="B78" s="2" t="s">
        <v>23</v>
      </c>
      <c r="C78" s="2" t="s">
        <v>18</v>
      </c>
      <c r="D78" s="23">
        <v>24086</v>
      </c>
      <c r="E78" s="67">
        <f t="shared" si="2"/>
        <v>2.4086</v>
      </c>
    </row>
    <row r="79" spans="1:5" ht="15">
      <c r="A79" s="1">
        <v>59</v>
      </c>
      <c r="B79" s="2" t="s">
        <v>24</v>
      </c>
      <c r="C79" s="2" t="s">
        <v>18</v>
      </c>
      <c r="D79" s="23">
        <v>27808</v>
      </c>
      <c r="E79" s="67">
        <f t="shared" si="2"/>
        <v>2.7808</v>
      </c>
    </row>
    <row r="80" spans="1:5" ht="15">
      <c r="A80" s="1">
        <v>60</v>
      </c>
      <c r="B80" s="2" t="s">
        <v>25</v>
      </c>
      <c r="C80" s="2" t="s">
        <v>18</v>
      </c>
      <c r="D80" s="23">
        <v>29773</v>
      </c>
      <c r="E80" s="67">
        <f t="shared" si="2"/>
        <v>2.9773</v>
      </c>
    </row>
    <row r="81" spans="1:5" ht="15">
      <c r="A81" s="1">
        <v>61</v>
      </c>
      <c r="B81" s="2" t="s">
        <v>26</v>
      </c>
      <c r="C81" s="2" t="s">
        <v>18</v>
      </c>
      <c r="D81" s="23">
        <v>52719</v>
      </c>
      <c r="E81" s="67">
        <f t="shared" si="2"/>
        <v>5.2719</v>
      </c>
    </row>
    <row r="82" spans="1:5" ht="15">
      <c r="A82" s="1">
        <v>62</v>
      </c>
      <c r="B82" s="2" t="s">
        <v>27</v>
      </c>
      <c r="C82" s="2" t="s">
        <v>18</v>
      </c>
      <c r="D82" s="23">
        <v>55340</v>
      </c>
      <c r="E82" s="67">
        <f t="shared" si="2"/>
        <v>5.534</v>
      </c>
    </row>
    <row r="83" spans="1:5" ht="15">
      <c r="A83" s="1">
        <v>63</v>
      </c>
      <c r="B83" s="2" t="s">
        <v>28</v>
      </c>
      <c r="C83" s="2" t="s">
        <v>18</v>
      </c>
      <c r="D83" s="23">
        <v>85414</v>
      </c>
      <c r="E83" s="67">
        <f t="shared" si="2"/>
        <v>8.5414</v>
      </c>
    </row>
    <row r="84" spans="1:5" ht="15">
      <c r="A84" s="1">
        <v>64</v>
      </c>
      <c r="B84" s="2" t="s">
        <v>29</v>
      </c>
      <c r="C84" s="2" t="s">
        <v>18</v>
      </c>
      <c r="D84" s="23">
        <v>89782</v>
      </c>
      <c r="E84" s="67">
        <f t="shared" si="2"/>
        <v>8.9782</v>
      </c>
    </row>
    <row r="85" spans="1:5" ht="15">
      <c r="A85" s="1"/>
      <c r="B85" s="104" t="s">
        <v>40</v>
      </c>
      <c r="C85" s="105"/>
      <c r="D85" s="105"/>
      <c r="E85" s="67"/>
    </row>
    <row r="86" spans="1:5" ht="15">
      <c r="A86" s="1">
        <v>65</v>
      </c>
      <c r="B86" s="2" t="s">
        <v>20</v>
      </c>
      <c r="C86" s="2" t="s">
        <v>18</v>
      </c>
      <c r="D86" s="23">
        <v>14654</v>
      </c>
      <c r="E86" s="67">
        <f t="shared" si="2"/>
        <v>1.4654</v>
      </c>
    </row>
    <row r="87" spans="1:5" ht="15">
      <c r="A87" s="1">
        <v>66</v>
      </c>
      <c r="B87" s="2" t="s">
        <v>21</v>
      </c>
      <c r="C87" s="2" t="s">
        <v>18</v>
      </c>
      <c r="D87" s="23">
        <v>15440</v>
      </c>
      <c r="E87" s="67">
        <f t="shared" si="2"/>
        <v>1.544</v>
      </c>
    </row>
    <row r="88" spans="1:5" ht="15">
      <c r="A88" s="1">
        <v>67</v>
      </c>
      <c r="B88" s="2" t="s">
        <v>22</v>
      </c>
      <c r="C88" s="2" t="s">
        <v>18</v>
      </c>
      <c r="D88" s="23">
        <v>22224</v>
      </c>
      <c r="E88" s="67">
        <f t="shared" si="2"/>
        <v>2.2224</v>
      </c>
    </row>
    <row r="89" spans="1:5" ht="15">
      <c r="A89" s="1">
        <v>68</v>
      </c>
      <c r="B89" s="2" t="s">
        <v>23</v>
      </c>
      <c r="C89" s="2" t="s">
        <v>18</v>
      </c>
      <c r="D89" s="23">
        <v>23796</v>
      </c>
      <c r="E89" s="67">
        <f t="shared" si="2"/>
        <v>2.3796</v>
      </c>
    </row>
    <row r="90" spans="1:5" ht="15">
      <c r="A90" s="1">
        <v>69</v>
      </c>
      <c r="B90" s="2" t="s">
        <v>24</v>
      </c>
      <c r="C90" s="2" t="s">
        <v>18</v>
      </c>
      <c r="D90" s="23">
        <v>27401</v>
      </c>
      <c r="E90" s="67">
        <f t="shared" si="2"/>
        <v>2.7401</v>
      </c>
    </row>
    <row r="91" spans="1:5" ht="15">
      <c r="A91" s="1">
        <v>70</v>
      </c>
      <c r="B91" s="2" t="s">
        <v>25</v>
      </c>
      <c r="C91" s="2" t="s">
        <v>18</v>
      </c>
      <c r="D91" s="23">
        <v>29367</v>
      </c>
      <c r="E91" s="67">
        <f t="shared" si="2"/>
        <v>2.9367</v>
      </c>
    </row>
    <row r="92" spans="1:5" ht="15">
      <c r="A92" s="1">
        <v>71</v>
      </c>
      <c r="B92" s="2" t="s">
        <v>26</v>
      </c>
      <c r="C92" s="2" t="s">
        <v>18</v>
      </c>
      <c r="D92" s="23">
        <v>52138</v>
      </c>
      <c r="E92" s="67">
        <f t="shared" si="2"/>
        <v>5.2138</v>
      </c>
    </row>
    <row r="93" spans="1:5" ht="15">
      <c r="A93" s="1">
        <v>72</v>
      </c>
      <c r="B93" s="2" t="s">
        <v>27</v>
      </c>
      <c r="C93" s="2" t="s">
        <v>18</v>
      </c>
      <c r="D93" s="23">
        <v>54759</v>
      </c>
      <c r="E93" s="67">
        <f t="shared" si="2"/>
        <v>5.4759</v>
      </c>
    </row>
    <row r="94" spans="1:5" ht="15">
      <c r="A94" s="1">
        <v>73</v>
      </c>
      <c r="B94" s="2" t="s">
        <v>28</v>
      </c>
      <c r="C94" s="2" t="s">
        <v>18</v>
      </c>
      <c r="D94" s="23">
        <v>83963</v>
      </c>
      <c r="E94" s="67">
        <f t="shared" si="2"/>
        <v>8.3963</v>
      </c>
    </row>
    <row r="95" spans="1:5" ht="15">
      <c r="A95" s="1">
        <v>74</v>
      </c>
      <c r="B95" s="2" t="s">
        <v>29</v>
      </c>
      <c r="C95" s="2" t="s">
        <v>18</v>
      </c>
      <c r="D95" s="23">
        <v>88331</v>
      </c>
      <c r="E95" s="67">
        <f t="shared" si="2"/>
        <v>8.8331</v>
      </c>
    </row>
    <row r="96" spans="1:5" ht="15">
      <c r="A96" s="1"/>
      <c r="B96" s="104" t="s">
        <v>42</v>
      </c>
      <c r="C96" s="105"/>
      <c r="D96" s="105"/>
      <c r="E96" s="67"/>
    </row>
    <row r="97" spans="1:5" ht="15">
      <c r="A97" s="1">
        <v>75</v>
      </c>
      <c r="B97" s="2" t="s">
        <v>20</v>
      </c>
      <c r="C97" s="2" t="s">
        <v>18</v>
      </c>
      <c r="D97" s="23">
        <v>14475</v>
      </c>
      <c r="E97" s="67">
        <f t="shared" si="2"/>
        <v>1.4475</v>
      </c>
    </row>
    <row r="98" spans="1:5" ht="15">
      <c r="A98" s="1">
        <v>76</v>
      </c>
      <c r="B98" s="2" t="s">
        <v>21</v>
      </c>
      <c r="C98" s="2" t="s">
        <v>18</v>
      </c>
      <c r="D98" s="23">
        <v>15261</v>
      </c>
      <c r="E98" s="67">
        <f t="shared" si="2"/>
        <v>1.5261</v>
      </c>
    </row>
    <row r="99" spans="1:5" ht="15">
      <c r="A99" s="1">
        <v>77</v>
      </c>
      <c r="B99" s="2" t="s">
        <v>22</v>
      </c>
      <c r="C99" s="2" t="s">
        <v>18</v>
      </c>
      <c r="D99" s="23">
        <v>21776</v>
      </c>
      <c r="E99" s="67">
        <f t="shared" si="2"/>
        <v>2.1776</v>
      </c>
    </row>
    <row r="100" spans="1:5" ht="15">
      <c r="A100" s="1">
        <v>78</v>
      </c>
      <c r="B100" s="2" t="s">
        <v>23</v>
      </c>
      <c r="C100" s="2" t="s">
        <v>18</v>
      </c>
      <c r="D100" s="23">
        <v>23348</v>
      </c>
      <c r="E100" s="67">
        <f t="shared" si="2"/>
        <v>2.3348</v>
      </c>
    </row>
    <row r="101" spans="1:5" ht="15">
      <c r="A101" s="1">
        <v>79</v>
      </c>
      <c r="B101" s="2" t="s">
        <v>24</v>
      </c>
      <c r="C101" s="2" t="s">
        <v>18</v>
      </c>
      <c r="D101" s="23">
        <v>26774</v>
      </c>
      <c r="E101" s="67">
        <f t="shared" si="2"/>
        <v>2.6774</v>
      </c>
    </row>
    <row r="102" spans="1:5" ht="15">
      <c r="A102" s="1">
        <v>80</v>
      </c>
      <c r="B102" s="2" t="s">
        <v>25</v>
      </c>
      <c r="C102" s="2" t="s">
        <v>18</v>
      </c>
      <c r="D102" s="23">
        <v>28740</v>
      </c>
      <c r="E102" s="67">
        <f t="shared" si="2"/>
        <v>2.874</v>
      </c>
    </row>
    <row r="103" spans="1:5" ht="15">
      <c r="A103" s="1">
        <v>81</v>
      </c>
      <c r="B103" s="2" t="s">
        <v>26</v>
      </c>
      <c r="C103" s="2" t="s">
        <v>18</v>
      </c>
      <c r="D103" s="23">
        <v>51242</v>
      </c>
      <c r="E103" s="67">
        <f t="shared" si="2"/>
        <v>5.1242</v>
      </c>
    </row>
    <row r="104" spans="1:5" ht="15">
      <c r="A104" s="1">
        <v>82</v>
      </c>
      <c r="B104" s="2" t="s">
        <v>27</v>
      </c>
      <c r="C104" s="2" t="s">
        <v>18</v>
      </c>
      <c r="D104" s="23">
        <v>53863</v>
      </c>
      <c r="E104" s="67">
        <f t="shared" si="2"/>
        <v>5.3863</v>
      </c>
    </row>
    <row r="105" spans="1:5" ht="15">
      <c r="A105" s="1">
        <v>83</v>
      </c>
      <c r="B105" s="2" t="s">
        <v>28</v>
      </c>
      <c r="C105" s="2" t="s">
        <v>18</v>
      </c>
      <c r="D105" s="23">
        <v>81723</v>
      </c>
      <c r="E105" s="67">
        <f t="shared" si="2"/>
        <v>8.1723</v>
      </c>
    </row>
    <row r="106" spans="1:5" ht="15">
      <c r="A106" s="1">
        <v>84</v>
      </c>
      <c r="B106" s="2" t="s">
        <v>29</v>
      </c>
      <c r="C106" s="2" t="s">
        <v>18</v>
      </c>
      <c r="D106" s="23">
        <v>86092</v>
      </c>
      <c r="E106" s="67">
        <f t="shared" si="2"/>
        <v>8.6092</v>
      </c>
    </row>
    <row r="107" spans="1:5" ht="15">
      <c r="A107" s="1"/>
      <c r="B107" s="104" t="s">
        <v>43</v>
      </c>
      <c r="C107" s="105"/>
      <c r="D107" s="105"/>
      <c r="E107" s="67"/>
    </row>
    <row r="108" spans="1:5" ht="15">
      <c r="A108" s="1">
        <v>85</v>
      </c>
      <c r="B108" s="2" t="s">
        <v>20</v>
      </c>
      <c r="C108" s="2" t="s">
        <v>18</v>
      </c>
      <c r="D108" s="23">
        <v>14704</v>
      </c>
      <c r="E108" s="67">
        <f aca="true" t="shared" si="3" ref="E108:E147">D108/10000</f>
        <v>1.4704</v>
      </c>
    </row>
    <row r="109" spans="1:5" ht="15">
      <c r="A109" s="1">
        <v>86</v>
      </c>
      <c r="B109" s="2" t="s">
        <v>21</v>
      </c>
      <c r="C109" s="2" t="s">
        <v>18</v>
      </c>
      <c r="D109" s="23">
        <v>15490</v>
      </c>
      <c r="E109" s="67">
        <f t="shared" si="3"/>
        <v>1.549</v>
      </c>
    </row>
    <row r="110" spans="1:5" ht="15">
      <c r="A110" s="1">
        <v>87</v>
      </c>
      <c r="B110" s="2" t="s">
        <v>22</v>
      </c>
      <c r="C110" s="2" t="s">
        <v>18</v>
      </c>
      <c r="D110" s="23">
        <v>22348</v>
      </c>
      <c r="E110" s="67">
        <f t="shared" si="3"/>
        <v>2.2348</v>
      </c>
    </row>
    <row r="111" spans="1:5" ht="15">
      <c r="A111" s="1">
        <v>88</v>
      </c>
      <c r="B111" s="2" t="s">
        <v>23</v>
      </c>
      <c r="C111" s="2" t="s">
        <v>18</v>
      </c>
      <c r="D111" s="23">
        <v>23921</v>
      </c>
      <c r="E111" s="67">
        <f t="shared" si="3"/>
        <v>2.3921</v>
      </c>
    </row>
    <row r="112" spans="1:5" ht="15">
      <c r="A112" s="1">
        <v>89</v>
      </c>
      <c r="B112" s="2" t="s">
        <v>24</v>
      </c>
      <c r="C112" s="2" t="s">
        <v>18</v>
      </c>
      <c r="D112" s="23">
        <v>27576</v>
      </c>
      <c r="E112" s="67">
        <f t="shared" si="3"/>
        <v>2.7576</v>
      </c>
    </row>
    <row r="113" spans="1:5" ht="15">
      <c r="A113" s="1">
        <v>90</v>
      </c>
      <c r="B113" s="2" t="s">
        <v>25</v>
      </c>
      <c r="C113" s="2" t="s">
        <v>18</v>
      </c>
      <c r="D113" s="23">
        <v>29542</v>
      </c>
      <c r="E113" s="67">
        <f t="shared" si="3"/>
        <v>2.9542</v>
      </c>
    </row>
    <row r="114" spans="1:5" ht="15">
      <c r="A114" s="1">
        <v>91</v>
      </c>
      <c r="B114" s="2" t="s">
        <v>26</v>
      </c>
      <c r="C114" s="2" t="s">
        <v>18</v>
      </c>
      <c r="D114" s="23">
        <v>52388</v>
      </c>
      <c r="E114" s="67">
        <f t="shared" si="3"/>
        <v>5.2388</v>
      </c>
    </row>
    <row r="115" spans="1:5" ht="15">
      <c r="A115" s="1">
        <v>92</v>
      </c>
      <c r="B115" s="2" t="s">
        <v>27</v>
      </c>
      <c r="C115" s="2" t="s">
        <v>18</v>
      </c>
      <c r="D115" s="23">
        <v>55009</v>
      </c>
      <c r="E115" s="67">
        <f t="shared" si="3"/>
        <v>5.5009</v>
      </c>
    </row>
    <row r="116" spans="1:5" ht="15">
      <c r="A116" s="1">
        <v>93</v>
      </c>
      <c r="B116" s="2" t="s">
        <v>28</v>
      </c>
      <c r="C116" s="2" t="s">
        <v>18</v>
      </c>
      <c r="D116" s="23">
        <v>84587</v>
      </c>
      <c r="E116" s="67">
        <f t="shared" si="3"/>
        <v>8.4587</v>
      </c>
    </row>
    <row r="117" spans="1:5" ht="15">
      <c r="A117" s="1">
        <v>94</v>
      </c>
      <c r="B117" s="2" t="s">
        <v>29</v>
      </c>
      <c r="C117" s="2" t="s">
        <v>18</v>
      </c>
      <c r="D117" s="23">
        <v>88956</v>
      </c>
      <c r="E117" s="67">
        <f t="shared" si="3"/>
        <v>8.8956</v>
      </c>
    </row>
    <row r="118" spans="1:5" ht="15">
      <c r="A118" s="1"/>
      <c r="B118" s="104" t="s">
        <v>44</v>
      </c>
      <c r="C118" s="105"/>
      <c r="D118" s="105"/>
      <c r="E118" s="67"/>
    </row>
    <row r="119" spans="1:5" ht="15">
      <c r="A119" s="1">
        <v>95</v>
      </c>
      <c r="B119" s="2" t="s">
        <v>20</v>
      </c>
      <c r="C119" s="2" t="s">
        <v>18</v>
      </c>
      <c r="D119" s="23">
        <v>14590</v>
      </c>
      <c r="E119" s="67">
        <f t="shared" si="3"/>
        <v>1.459</v>
      </c>
    </row>
    <row r="120" spans="1:5" ht="15">
      <c r="A120" s="1">
        <v>96</v>
      </c>
      <c r="B120" s="2" t="s">
        <v>21</v>
      </c>
      <c r="C120" s="2" t="s">
        <v>18</v>
      </c>
      <c r="D120" s="23">
        <v>15376</v>
      </c>
      <c r="E120" s="67">
        <f t="shared" si="3"/>
        <v>1.5376</v>
      </c>
    </row>
    <row r="121" spans="1:5" ht="15">
      <c r="A121" s="1">
        <v>97</v>
      </c>
      <c r="B121" s="2" t="s">
        <v>22</v>
      </c>
      <c r="C121" s="2" t="s">
        <v>18</v>
      </c>
      <c r="D121" s="23">
        <v>22065</v>
      </c>
      <c r="E121" s="67">
        <f t="shared" si="3"/>
        <v>2.2065</v>
      </c>
    </row>
    <row r="122" spans="1:5" ht="15">
      <c r="A122" s="1">
        <v>98</v>
      </c>
      <c r="B122" s="2" t="s">
        <v>23</v>
      </c>
      <c r="C122" s="2" t="s">
        <v>18</v>
      </c>
      <c r="D122" s="23">
        <v>23637</v>
      </c>
      <c r="E122" s="67">
        <f t="shared" si="3"/>
        <v>2.3637</v>
      </c>
    </row>
    <row r="123" spans="1:5" ht="15">
      <c r="A123" s="1">
        <v>99</v>
      </c>
      <c r="B123" s="2" t="s">
        <v>24</v>
      </c>
      <c r="C123" s="2" t="s">
        <v>18</v>
      </c>
      <c r="D123" s="23">
        <v>27179</v>
      </c>
      <c r="E123" s="67">
        <f t="shared" si="3"/>
        <v>2.7179</v>
      </c>
    </row>
    <row r="124" spans="1:5" ht="15">
      <c r="A124" s="1">
        <v>100</v>
      </c>
      <c r="B124" s="2" t="s">
        <v>25</v>
      </c>
      <c r="C124" s="2" t="s">
        <v>18</v>
      </c>
      <c r="D124" s="23">
        <v>29145</v>
      </c>
      <c r="E124" s="67">
        <f t="shared" si="3"/>
        <v>2.9145</v>
      </c>
    </row>
    <row r="125" spans="1:5" ht="15">
      <c r="A125" s="1">
        <v>101</v>
      </c>
      <c r="B125" s="2" t="s">
        <v>26</v>
      </c>
      <c r="C125" s="2" t="s">
        <v>18</v>
      </c>
      <c r="D125" s="23">
        <v>51821</v>
      </c>
      <c r="E125" s="67">
        <f t="shared" si="3"/>
        <v>5.1821</v>
      </c>
    </row>
    <row r="126" spans="1:5" ht="15">
      <c r="A126" s="1">
        <v>102</v>
      </c>
      <c r="B126" s="2" t="s">
        <v>27</v>
      </c>
      <c r="C126" s="2" t="s">
        <v>18</v>
      </c>
      <c r="D126" s="23">
        <v>54442</v>
      </c>
      <c r="E126" s="67">
        <f t="shared" si="3"/>
        <v>5.4442</v>
      </c>
    </row>
    <row r="127" spans="1:5" ht="15">
      <c r="A127" s="1">
        <v>103</v>
      </c>
      <c r="B127" s="2" t="s">
        <v>28</v>
      </c>
      <c r="C127" s="2" t="s">
        <v>18</v>
      </c>
      <c r="D127" s="23">
        <v>83168</v>
      </c>
      <c r="E127" s="67">
        <f t="shared" si="3"/>
        <v>8.3168</v>
      </c>
    </row>
    <row r="128" spans="1:5" ht="15">
      <c r="A128" s="1">
        <v>104</v>
      </c>
      <c r="B128" s="2" t="s">
        <v>29</v>
      </c>
      <c r="C128" s="2" t="s">
        <v>18</v>
      </c>
      <c r="D128" s="23">
        <v>87537</v>
      </c>
      <c r="E128" s="67">
        <f t="shared" si="3"/>
        <v>8.7537</v>
      </c>
    </row>
    <row r="129" spans="1:5" ht="15">
      <c r="A129" s="1"/>
      <c r="B129" s="104" t="s">
        <v>45</v>
      </c>
      <c r="C129" s="105"/>
      <c r="D129" s="105"/>
      <c r="E129" s="67"/>
    </row>
    <row r="130" spans="1:5" ht="15">
      <c r="A130" s="1">
        <v>105</v>
      </c>
      <c r="B130" s="2" t="s">
        <v>20</v>
      </c>
      <c r="C130" s="2" t="s">
        <v>18</v>
      </c>
      <c r="D130" s="23">
        <v>14571</v>
      </c>
      <c r="E130" s="67">
        <f t="shared" si="3"/>
        <v>1.4571</v>
      </c>
    </row>
    <row r="131" spans="1:5" ht="15">
      <c r="A131" s="1">
        <v>106</v>
      </c>
      <c r="B131" s="2" t="s">
        <v>21</v>
      </c>
      <c r="C131" s="2" t="s">
        <v>18</v>
      </c>
      <c r="D131" s="23">
        <v>15357</v>
      </c>
      <c r="E131" s="67">
        <f t="shared" si="3"/>
        <v>1.5357</v>
      </c>
    </row>
    <row r="132" spans="1:5" ht="15">
      <c r="A132" s="1">
        <v>107</v>
      </c>
      <c r="B132" s="2" t="s">
        <v>22</v>
      </c>
      <c r="C132" s="2" t="s">
        <v>18</v>
      </c>
      <c r="D132" s="23">
        <v>22017</v>
      </c>
      <c r="E132" s="67">
        <f t="shared" si="3"/>
        <v>2.2017</v>
      </c>
    </row>
    <row r="133" spans="1:5" ht="15">
      <c r="A133" s="1">
        <v>108</v>
      </c>
      <c r="B133" s="2" t="s">
        <v>23</v>
      </c>
      <c r="C133" s="2" t="s">
        <v>18</v>
      </c>
      <c r="D133" s="23">
        <v>23589</v>
      </c>
      <c r="E133" s="67">
        <f t="shared" si="3"/>
        <v>2.3589</v>
      </c>
    </row>
    <row r="134" spans="1:5" ht="15">
      <c r="A134" s="1">
        <v>109</v>
      </c>
      <c r="B134" s="2" t="s">
        <v>24</v>
      </c>
      <c r="C134" s="2" t="s">
        <v>18</v>
      </c>
      <c r="D134" s="23">
        <v>27111</v>
      </c>
      <c r="E134" s="67">
        <f t="shared" si="3"/>
        <v>2.7111</v>
      </c>
    </row>
    <row r="135" spans="1:5" ht="15">
      <c r="A135" s="1">
        <v>110</v>
      </c>
      <c r="B135" s="2" t="s">
        <v>25</v>
      </c>
      <c r="C135" s="2" t="s">
        <v>18</v>
      </c>
      <c r="D135" s="23">
        <v>29077</v>
      </c>
      <c r="E135" s="67">
        <f t="shared" si="3"/>
        <v>2.9077</v>
      </c>
    </row>
    <row r="136" spans="1:5" ht="15">
      <c r="A136" s="1">
        <v>111</v>
      </c>
      <c r="B136" s="2" t="s">
        <v>26</v>
      </c>
      <c r="C136" s="2" t="s">
        <v>18</v>
      </c>
      <c r="D136" s="23">
        <v>51724</v>
      </c>
      <c r="E136" s="67">
        <f t="shared" si="3"/>
        <v>5.1724</v>
      </c>
    </row>
    <row r="137" spans="1:5" ht="15">
      <c r="A137" s="1">
        <v>112</v>
      </c>
      <c r="B137" s="2" t="s">
        <v>27</v>
      </c>
      <c r="C137" s="2" t="s">
        <v>18</v>
      </c>
      <c r="D137" s="23">
        <v>54345</v>
      </c>
      <c r="E137" s="67">
        <f t="shared" si="3"/>
        <v>5.4345</v>
      </c>
    </row>
    <row r="138" spans="1:5" ht="15">
      <c r="A138" s="1">
        <v>113</v>
      </c>
      <c r="B138" s="2" t="s">
        <v>28</v>
      </c>
      <c r="C138" s="2" t="s">
        <v>18</v>
      </c>
      <c r="D138" s="23">
        <v>82928</v>
      </c>
      <c r="E138" s="67">
        <f t="shared" si="3"/>
        <v>8.2928</v>
      </c>
    </row>
    <row r="139" spans="1:5" ht="15">
      <c r="A139" s="1">
        <v>114</v>
      </c>
      <c r="B139" s="2" t="s">
        <v>29</v>
      </c>
      <c r="C139" s="2" t="s">
        <v>18</v>
      </c>
      <c r="D139" s="23">
        <v>87296</v>
      </c>
      <c r="E139" s="67">
        <f t="shared" si="3"/>
        <v>8.7296</v>
      </c>
    </row>
    <row r="140" spans="1:5" ht="15">
      <c r="A140" s="106" t="s">
        <v>46</v>
      </c>
      <c r="B140" s="107"/>
      <c r="C140" s="107"/>
      <c r="D140" s="107"/>
      <c r="E140" s="67"/>
    </row>
    <row r="141" spans="1:5" ht="33.75" customHeight="1">
      <c r="A141" s="8">
        <v>115</v>
      </c>
      <c r="B141" s="9" t="s">
        <v>49</v>
      </c>
      <c r="C141" s="10" t="s">
        <v>47</v>
      </c>
      <c r="D141" s="48">
        <v>230000</v>
      </c>
      <c r="E141" s="69">
        <f t="shared" si="3"/>
        <v>23</v>
      </c>
    </row>
    <row r="142" spans="1:5" ht="27" customHeight="1">
      <c r="A142" s="8">
        <v>116</v>
      </c>
      <c r="B142" s="9" t="s">
        <v>48</v>
      </c>
      <c r="C142" s="14" t="s">
        <v>47</v>
      </c>
      <c r="D142" s="48">
        <v>71080</v>
      </c>
      <c r="E142" s="69">
        <f t="shared" si="3"/>
        <v>7.108</v>
      </c>
    </row>
    <row r="143" spans="1:5" ht="30" customHeight="1">
      <c r="A143" s="8">
        <v>117</v>
      </c>
      <c r="B143" s="36" t="s">
        <v>50</v>
      </c>
      <c r="C143" s="10" t="s">
        <v>47</v>
      </c>
      <c r="D143" s="49">
        <v>175500</v>
      </c>
      <c r="E143" s="69">
        <f t="shared" si="3"/>
        <v>17.55</v>
      </c>
    </row>
    <row r="144" spans="1:5" ht="43.5" customHeight="1">
      <c r="A144" s="106" t="s">
        <v>54</v>
      </c>
      <c r="B144" s="107"/>
      <c r="C144" s="107"/>
      <c r="D144" s="107"/>
      <c r="E144" s="67"/>
    </row>
    <row r="145" spans="1:5" ht="21.75" customHeight="1">
      <c r="A145" s="8">
        <v>119</v>
      </c>
      <c r="B145" s="10" t="s">
        <v>51</v>
      </c>
      <c r="C145" s="10" t="s">
        <v>52</v>
      </c>
      <c r="D145" s="49">
        <v>70000</v>
      </c>
      <c r="E145" s="69">
        <f t="shared" si="3"/>
        <v>7</v>
      </c>
    </row>
    <row r="146" spans="1:5" ht="15">
      <c r="A146" s="8">
        <v>120</v>
      </c>
      <c r="B146" s="2" t="s">
        <v>57</v>
      </c>
      <c r="C146" s="2" t="s">
        <v>47</v>
      </c>
      <c r="D146" s="50">
        <v>29974</v>
      </c>
      <c r="E146" s="67">
        <f t="shared" si="3"/>
        <v>2.9974</v>
      </c>
    </row>
    <row r="147" spans="1:5" ht="15">
      <c r="A147" s="8">
        <v>121</v>
      </c>
      <c r="B147" s="2" t="s">
        <v>58</v>
      </c>
      <c r="C147" s="2" t="s">
        <v>59</v>
      </c>
      <c r="D147" s="50">
        <v>17347</v>
      </c>
      <c r="E147" s="67">
        <f t="shared" si="3"/>
        <v>1.7347</v>
      </c>
    </row>
    <row r="148" spans="1:4" ht="15">
      <c r="A148" s="16"/>
      <c r="B148" s="16"/>
      <c r="C148" s="16"/>
      <c r="D148" s="16"/>
    </row>
    <row r="149" spans="2:3" ht="15">
      <c r="B149" s="17" t="s">
        <v>60</v>
      </c>
      <c r="C149" s="17" t="s">
        <v>61</v>
      </c>
    </row>
  </sheetData>
  <sheetProtection/>
  <mergeCells count="20">
    <mergeCell ref="B107:D107"/>
    <mergeCell ref="B118:D118"/>
    <mergeCell ref="B129:D129"/>
    <mergeCell ref="A140:D140"/>
    <mergeCell ref="A144:D144"/>
    <mergeCell ref="C9:C11"/>
    <mergeCell ref="B9:B11"/>
    <mergeCell ref="A9:A11"/>
    <mergeCell ref="B41:D41"/>
    <mergeCell ref="B52:D52"/>
    <mergeCell ref="B63:D63"/>
    <mergeCell ref="B74:D74"/>
    <mergeCell ref="B85:D85"/>
    <mergeCell ref="B96:D96"/>
    <mergeCell ref="A6:D6"/>
    <mergeCell ref="B7:D7"/>
    <mergeCell ref="B8:D8"/>
    <mergeCell ref="D11:E11"/>
    <mergeCell ref="A12:E12"/>
    <mergeCell ref="B30:D3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.140625" style="0" customWidth="1"/>
    <col min="2" max="2" width="49.8515625" style="0" customWidth="1"/>
    <col min="3" max="3" width="9.00390625" style="0" customWidth="1"/>
    <col min="4" max="4" width="9.7109375" style="0" customWidth="1"/>
    <col min="5" max="5" width="11.710937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74</v>
      </c>
      <c r="D5" s="34"/>
    </row>
    <row r="6" spans="1:6" ht="15.75">
      <c r="A6" s="110" t="s">
        <v>90</v>
      </c>
      <c r="B6" s="110"/>
      <c r="C6" s="110"/>
      <c r="D6" s="110"/>
      <c r="E6" s="4"/>
      <c r="F6" s="4"/>
    </row>
    <row r="7" spans="1:6" ht="15.75">
      <c r="A7" s="52"/>
      <c r="B7" s="111" t="s">
        <v>63</v>
      </c>
      <c r="C7" s="111"/>
      <c r="D7" s="111"/>
      <c r="E7" s="4"/>
      <c r="F7" s="4"/>
    </row>
    <row r="8" spans="1:4" ht="15.75">
      <c r="A8" s="4"/>
      <c r="B8" s="112" t="s">
        <v>97</v>
      </c>
      <c r="C8" s="112"/>
      <c r="D8" s="112"/>
    </row>
    <row r="9" spans="1:5" ht="65.25" customHeight="1">
      <c r="A9" s="30" t="s">
        <v>0</v>
      </c>
      <c r="B9" s="5" t="s">
        <v>1</v>
      </c>
      <c r="C9" s="5" t="s">
        <v>2</v>
      </c>
      <c r="D9" s="22" t="s">
        <v>7</v>
      </c>
      <c r="E9" s="35" t="s">
        <v>32</v>
      </c>
    </row>
    <row r="10" spans="1:5" ht="45.75" customHeight="1">
      <c r="A10" s="28"/>
      <c r="B10" s="29"/>
      <c r="C10" s="29"/>
      <c r="D10" s="129" t="s">
        <v>67</v>
      </c>
      <c r="E10" s="130"/>
    </row>
    <row r="11" spans="1:5" s="27" customFormat="1" ht="23.25" customHeight="1">
      <c r="A11" s="113" t="s">
        <v>71</v>
      </c>
      <c r="B11" s="114"/>
      <c r="C11" s="114"/>
      <c r="D11" s="114"/>
      <c r="E11" s="115"/>
    </row>
    <row r="12" spans="1:5" ht="15">
      <c r="A12" s="2">
        <v>1</v>
      </c>
      <c r="B12" s="2" t="s">
        <v>79</v>
      </c>
      <c r="C12" s="2" t="s">
        <v>6</v>
      </c>
      <c r="D12" s="56">
        <f>625000/10000</f>
        <v>62.5</v>
      </c>
      <c r="E12" s="57">
        <f>D12*1.2</f>
        <v>75</v>
      </c>
    </row>
    <row r="13" spans="1:5" ht="15">
      <c r="A13" s="2"/>
      <c r="B13" s="2" t="s">
        <v>93</v>
      </c>
      <c r="C13" s="2" t="s">
        <v>6</v>
      </c>
      <c r="D13" s="58">
        <v>75</v>
      </c>
      <c r="E13" s="57">
        <f>D13*1.2</f>
        <v>90</v>
      </c>
    </row>
    <row r="14" spans="1:5" ht="15">
      <c r="A14" s="2">
        <v>2</v>
      </c>
      <c r="B14" s="2" t="s">
        <v>76</v>
      </c>
      <c r="C14" s="2" t="s">
        <v>6</v>
      </c>
      <c r="D14" s="58">
        <f>704370/10000</f>
        <v>70.437</v>
      </c>
      <c r="E14" s="57">
        <f aca="true" t="shared" si="0" ref="E14:E27">D14*1.2</f>
        <v>84.5244</v>
      </c>
    </row>
    <row r="15" spans="1:5" ht="15">
      <c r="A15" s="2"/>
      <c r="B15" s="2" t="s">
        <v>98</v>
      </c>
      <c r="C15" s="2" t="s">
        <v>6</v>
      </c>
      <c r="D15" s="58">
        <v>66.52</v>
      </c>
      <c r="E15" s="57">
        <f t="shared" si="0"/>
        <v>79.824</v>
      </c>
    </row>
    <row r="16" spans="1:5" ht="15">
      <c r="A16" s="2">
        <v>3</v>
      </c>
      <c r="B16" s="2" t="s">
        <v>77</v>
      </c>
      <c r="C16" s="2" t="s">
        <v>18</v>
      </c>
      <c r="D16" s="59">
        <f>13100/10000</f>
        <v>1.31</v>
      </c>
      <c r="E16" s="60">
        <f t="shared" si="0"/>
        <v>1.572</v>
      </c>
    </row>
    <row r="17" spans="1:5" ht="15">
      <c r="A17" s="2">
        <v>4</v>
      </c>
      <c r="B17" s="2" t="s">
        <v>78</v>
      </c>
      <c r="C17" s="2" t="s">
        <v>18</v>
      </c>
      <c r="D17" s="59">
        <v>1.4046</v>
      </c>
      <c r="E17" s="60">
        <f t="shared" si="0"/>
        <v>1.6855200000000001</v>
      </c>
    </row>
    <row r="18" spans="1:5" ht="15">
      <c r="A18" s="2">
        <v>5</v>
      </c>
      <c r="B18" s="2" t="s">
        <v>81</v>
      </c>
      <c r="C18" s="2" t="s">
        <v>18</v>
      </c>
      <c r="D18" s="59">
        <v>1.8735</v>
      </c>
      <c r="E18" s="60">
        <f t="shared" si="0"/>
        <v>2.2481999999999998</v>
      </c>
    </row>
    <row r="19" spans="1:5" ht="15">
      <c r="A19" s="2">
        <v>6</v>
      </c>
      <c r="B19" s="2" t="s">
        <v>87</v>
      </c>
      <c r="C19" s="2" t="s">
        <v>18</v>
      </c>
      <c r="D19" s="59">
        <v>2.0627</v>
      </c>
      <c r="E19" s="60">
        <f t="shared" si="0"/>
        <v>2.47524</v>
      </c>
    </row>
    <row r="20" spans="1:5" ht="15">
      <c r="A20" s="2">
        <v>7</v>
      </c>
      <c r="B20" s="2" t="s">
        <v>82</v>
      </c>
      <c r="C20" s="2" t="s">
        <v>18</v>
      </c>
      <c r="D20" s="59">
        <v>2.2762</v>
      </c>
      <c r="E20" s="60">
        <f t="shared" si="0"/>
        <v>2.7314399999999996</v>
      </c>
    </row>
    <row r="21" spans="1:5" ht="15">
      <c r="A21" s="2">
        <v>8</v>
      </c>
      <c r="B21" s="2" t="s">
        <v>88</v>
      </c>
      <c r="C21" s="2" t="s">
        <v>18</v>
      </c>
      <c r="D21" s="59">
        <v>2.5129</v>
      </c>
      <c r="E21" s="60">
        <f t="shared" si="0"/>
        <v>3.01548</v>
      </c>
    </row>
    <row r="22" spans="1:5" ht="15">
      <c r="A22" s="2">
        <v>9</v>
      </c>
      <c r="B22" s="2" t="s">
        <v>83</v>
      </c>
      <c r="C22" s="2" t="s">
        <v>18</v>
      </c>
      <c r="D22" s="59">
        <f>43687/10000</f>
        <v>4.3687</v>
      </c>
      <c r="E22" s="60">
        <f t="shared" si="0"/>
        <v>5.242439999999999</v>
      </c>
    </row>
    <row r="23" spans="1:5" ht="15">
      <c r="A23" s="2">
        <v>10</v>
      </c>
      <c r="B23" s="2" t="s">
        <v>86</v>
      </c>
      <c r="C23" s="2" t="s">
        <v>18</v>
      </c>
      <c r="D23" s="59">
        <f>46843/10000</f>
        <v>4.6843</v>
      </c>
      <c r="E23" s="60">
        <f t="shared" si="0"/>
        <v>5.621160000000001</v>
      </c>
    </row>
    <row r="24" spans="1:5" ht="15">
      <c r="A24" s="2">
        <v>11</v>
      </c>
      <c r="B24" s="2" t="s">
        <v>84</v>
      </c>
      <c r="C24" s="2" t="s">
        <v>18</v>
      </c>
      <c r="D24" s="59">
        <f>66016/10000</f>
        <v>6.6016</v>
      </c>
      <c r="E24" s="60">
        <f t="shared" si="0"/>
        <v>7.92192</v>
      </c>
    </row>
    <row r="25" spans="1:5" ht="15">
      <c r="A25" s="2">
        <v>12</v>
      </c>
      <c r="B25" s="2" t="s">
        <v>85</v>
      </c>
      <c r="C25" s="2" t="s">
        <v>18</v>
      </c>
      <c r="D25" s="59">
        <f>71422/10000</f>
        <v>7.1422</v>
      </c>
      <c r="E25" s="60">
        <f t="shared" si="0"/>
        <v>8.57064</v>
      </c>
    </row>
    <row r="26" spans="1:5" ht="15">
      <c r="A26" s="2"/>
      <c r="B26" s="2" t="s">
        <v>99</v>
      </c>
      <c r="C26" s="2" t="s">
        <v>18</v>
      </c>
      <c r="D26" s="59">
        <v>7.43</v>
      </c>
      <c r="E26" s="60">
        <f>D26*1.2</f>
        <v>8.915999999999999</v>
      </c>
    </row>
    <row r="27" spans="1:6" ht="15">
      <c r="A27" s="2">
        <v>13</v>
      </c>
      <c r="B27" s="2" t="s">
        <v>80</v>
      </c>
      <c r="C27" s="2" t="s">
        <v>6</v>
      </c>
      <c r="D27" s="59">
        <f>1058020/10000</f>
        <v>105.802</v>
      </c>
      <c r="E27" s="60">
        <f t="shared" si="0"/>
        <v>126.9624</v>
      </c>
      <c r="F27" s="38"/>
    </row>
    <row r="28" spans="1:5" ht="15">
      <c r="A28" s="53" t="s">
        <v>33</v>
      </c>
      <c r="B28" s="32"/>
      <c r="C28" s="32"/>
      <c r="D28" s="32"/>
      <c r="E28" s="33"/>
    </row>
    <row r="29" spans="1:5" ht="15">
      <c r="A29" s="1"/>
      <c r="B29" s="104" t="s">
        <v>19</v>
      </c>
      <c r="C29" s="105"/>
      <c r="D29" s="105"/>
      <c r="E29" s="1"/>
    </row>
    <row r="30" spans="1:5" ht="25.5" customHeight="1">
      <c r="A30" s="2">
        <v>13</v>
      </c>
      <c r="B30" s="2" t="s">
        <v>20</v>
      </c>
      <c r="C30" s="2" t="s">
        <v>18</v>
      </c>
      <c r="D30" s="56">
        <f>14950/10000</f>
        <v>1.495</v>
      </c>
      <c r="E30" s="57">
        <f aca="true" t="shared" si="1" ref="E30:E39">D30*1.2</f>
        <v>1.794</v>
      </c>
    </row>
    <row r="31" spans="1:5" ht="15">
      <c r="A31" s="2">
        <v>14</v>
      </c>
      <c r="B31" s="2" t="s">
        <v>21</v>
      </c>
      <c r="C31" s="2" t="s">
        <v>18</v>
      </c>
      <c r="D31" s="56">
        <f>15737/10000</f>
        <v>1.5737</v>
      </c>
      <c r="E31" s="60">
        <f t="shared" si="1"/>
        <v>1.8884400000000001</v>
      </c>
    </row>
    <row r="32" spans="1:5" ht="15">
      <c r="A32" s="2">
        <v>15</v>
      </c>
      <c r="B32" s="2" t="s">
        <v>22</v>
      </c>
      <c r="C32" s="2" t="s">
        <v>18</v>
      </c>
      <c r="D32" s="56">
        <f>22965/10000</f>
        <v>2.2965</v>
      </c>
      <c r="E32" s="57">
        <f t="shared" si="1"/>
        <v>2.7558</v>
      </c>
    </row>
    <row r="33" spans="1:5" ht="15">
      <c r="A33" s="2">
        <v>16</v>
      </c>
      <c r="B33" s="2" t="s">
        <v>23</v>
      </c>
      <c r="C33" s="2" t="s">
        <v>18</v>
      </c>
      <c r="D33" s="56">
        <f>24538/10000</f>
        <v>2.4538</v>
      </c>
      <c r="E33" s="60">
        <f t="shared" si="1"/>
        <v>2.94456</v>
      </c>
    </row>
    <row r="34" spans="1:5" ht="15">
      <c r="A34" s="2">
        <v>17</v>
      </c>
      <c r="B34" s="2" t="s">
        <v>24</v>
      </c>
      <c r="C34" s="2" t="s">
        <v>18</v>
      </c>
      <c r="D34" s="56">
        <f>28440/10000</f>
        <v>2.844</v>
      </c>
      <c r="E34" s="57">
        <f t="shared" si="1"/>
        <v>3.4128</v>
      </c>
    </row>
    <row r="35" spans="1:5" ht="15">
      <c r="A35" s="2">
        <v>18</v>
      </c>
      <c r="B35" s="2" t="s">
        <v>25</v>
      </c>
      <c r="C35" s="2" t="s">
        <v>18</v>
      </c>
      <c r="D35" s="56">
        <f>30406/10000</f>
        <v>3.0406</v>
      </c>
      <c r="E35" s="57">
        <f t="shared" si="1"/>
        <v>3.64872</v>
      </c>
    </row>
    <row r="36" spans="1:5" ht="15">
      <c r="A36" s="2">
        <v>19</v>
      </c>
      <c r="B36" s="2" t="s">
        <v>26</v>
      </c>
      <c r="C36" s="2" t="s">
        <v>18</v>
      </c>
      <c r="D36" s="56">
        <f>53622/10000</f>
        <v>5.3622</v>
      </c>
      <c r="E36" s="57">
        <f t="shared" si="1"/>
        <v>6.434639999999999</v>
      </c>
    </row>
    <row r="37" spans="1:5" ht="15">
      <c r="A37" s="2">
        <v>20</v>
      </c>
      <c r="B37" s="2" t="s">
        <v>27</v>
      </c>
      <c r="C37" s="2" t="s">
        <v>18</v>
      </c>
      <c r="D37" s="56">
        <f>56243/10000</f>
        <v>5.6243</v>
      </c>
      <c r="E37" s="57">
        <f t="shared" si="1"/>
        <v>6.74916</v>
      </c>
    </row>
    <row r="38" spans="1:5" ht="15">
      <c r="A38" s="2">
        <v>21</v>
      </c>
      <c r="B38" s="2" t="s">
        <v>28</v>
      </c>
      <c r="C38" s="2" t="s">
        <v>18</v>
      </c>
      <c r="D38" s="56">
        <f>87672/10000</f>
        <v>8.7672</v>
      </c>
      <c r="E38" s="57">
        <f t="shared" si="1"/>
        <v>10.52064</v>
      </c>
    </row>
    <row r="39" spans="1:5" ht="15">
      <c r="A39" s="2">
        <v>22</v>
      </c>
      <c r="B39" s="2" t="s">
        <v>29</v>
      </c>
      <c r="C39" s="2" t="s">
        <v>18</v>
      </c>
      <c r="D39" s="56">
        <f>92041/10000</f>
        <v>9.2041</v>
      </c>
      <c r="E39" s="57">
        <f t="shared" si="1"/>
        <v>11.04492</v>
      </c>
    </row>
    <row r="40" spans="1:5" ht="15">
      <c r="A40" s="1"/>
      <c r="B40" s="108" t="s">
        <v>30</v>
      </c>
      <c r="C40" s="109"/>
      <c r="D40" s="109"/>
      <c r="E40" s="1"/>
    </row>
    <row r="41" spans="1:5" ht="15">
      <c r="A41" s="2">
        <v>23</v>
      </c>
      <c r="B41" s="2" t="s">
        <v>20</v>
      </c>
      <c r="C41" s="2" t="s">
        <v>18</v>
      </c>
      <c r="D41" s="56">
        <f>15084/10000</f>
        <v>1.5084</v>
      </c>
      <c r="E41" s="57">
        <f aca="true" t="shared" si="2" ref="E41:E50">D41*1.2</f>
        <v>1.81008</v>
      </c>
    </row>
    <row r="42" spans="1:5" ht="15">
      <c r="A42" s="2">
        <v>24</v>
      </c>
      <c r="B42" s="2" t="s">
        <v>21</v>
      </c>
      <c r="C42" s="2" t="s">
        <v>18</v>
      </c>
      <c r="D42" s="56">
        <f>15870/10000</f>
        <v>1.587</v>
      </c>
      <c r="E42" s="57">
        <f t="shared" si="2"/>
        <v>1.9043999999999999</v>
      </c>
    </row>
    <row r="43" spans="1:5" ht="15">
      <c r="A43" s="2">
        <v>25</v>
      </c>
      <c r="B43" s="2" t="s">
        <v>22</v>
      </c>
      <c r="C43" s="2" t="s">
        <v>18</v>
      </c>
      <c r="D43" s="56">
        <f>23299/10000</f>
        <v>2.3299</v>
      </c>
      <c r="E43" s="57">
        <f t="shared" si="2"/>
        <v>2.79588</v>
      </c>
    </row>
    <row r="44" spans="1:5" ht="15">
      <c r="A44" s="2">
        <v>26</v>
      </c>
      <c r="B44" s="2" t="s">
        <v>23</v>
      </c>
      <c r="C44" s="2" t="s">
        <v>18</v>
      </c>
      <c r="D44" s="56">
        <f>24872/10000</f>
        <v>2.4872</v>
      </c>
      <c r="E44" s="57">
        <f t="shared" si="2"/>
        <v>2.98464</v>
      </c>
    </row>
    <row r="45" spans="1:5" ht="15">
      <c r="A45" s="2">
        <v>27</v>
      </c>
      <c r="B45" s="2" t="s">
        <v>24</v>
      </c>
      <c r="C45" s="2" t="s">
        <v>18</v>
      </c>
      <c r="D45" s="56">
        <f>28907/10000</f>
        <v>2.8907</v>
      </c>
      <c r="E45" s="57">
        <f t="shared" si="2"/>
        <v>3.4688399999999997</v>
      </c>
    </row>
    <row r="46" spans="1:5" ht="15">
      <c r="A46" s="2">
        <v>28</v>
      </c>
      <c r="B46" s="2" t="s">
        <v>25</v>
      </c>
      <c r="C46" s="2" t="s">
        <v>18</v>
      </c>
      <c r="D46" s="56">
        <f>30873/10000</f>
        <v>3.0873</v>
      </c>
      <c r="E46" s="57">
        <f t="shared" si="2"/>
        <v>3.70476</v>
      </c>
    </row>
    <row r="47" spans="1:5" ht="15">
      <c r="A47" s="2">
        <v>29</v>
      </c>
      <c r="B47" s="2" t="s">
        <v>26</v>
      </c>
      <c r="C47" s="2" t="s">
        <v>18</v>
      </c>
      <c r="D47" s="56">
        <f>54290/10000</f>
        <v>5.429</v>
      </c>
      <c r="E47" s="57">
        <f t="shared" si="2"/>
        <v>6.5148</v>
      </c>
    </row>
    <row r="48" spans="1:5" ht="15">
      <c r="A48" s="2">
        <v>30</v>
      </c>
      <c r="B48" s="2" t="s">
        <v>27</v>
      </c>
      <c r="C48" s="2" t="s">
        <v>18</v>
      </c>
      <c r="D48" s="56">
        <f>56911/10000</f>
        <v>5.6911</v>
      </c>
      <c r="E48" s="57">
        <f t="shared" si="2"/>
        <v>6.829319999999999</v>
      </c>
    </row>
    <row r="49" spans="1:5" ht="15">
      <c r="A49" s="2">
        <v>31</v>
      </c>
      <c r="B49" s="2" t="s">
        <v>28</v>
      </c>
      <c r="C49" s="2" t="s">
        <v>18</v>
      </c>
      <c r="D49" s="56">
        <f>89341/10000</f>
        <v>8.9341</v>
      </c>
      <c r="E49" s="57">
        <f t="shared" si="2"/>
        <v>10.720920000000001</v>
      </c>
    </row>
    <row r="50" spans="1:5" ht="15">
      <c r="A50" s="2">
        <v>32</v>
      </c>
      <c r="B50" s="2" t="s">
        <v>29</v>
      </c>
      <c r="C50" s="2" t="s">
        <v>18</v>
      </c>
      <c r="D50" s="56">
        <f>93709/10000</f>
        <v>9.3709</v>
      </c>
      <c r="E50" s="57">
        <f t="shared" si="2"/>
        <v>11.24508</v>
      </c>
    </row>
    <row r="51" spans="1:5" ht="15">
      <c r="A51" s="1"/>
      <c r="B51" s="104" t="s">
        <v>31</v>
      </c>
      <c r="C51" s="105"/>
      <c r="D51" s="105"/>
      <c r="E51" s="1"/>
    </row>
    <row r="52" spans="1:5" ht="15">
      <c r="A52" s="2">
        <v>33</v>
      </c>
      <c r="B52" s="2" t="s">
        <v>20</v>
      </c>
      <c r="C52" s="2" t="s">
        <v>18</v>
      </c>
      <c r="D52" s="56">
        <f>15262/10000</f>
        <v>1.5262</v>
      </c>
      <c r="E52" s="57">
        <f aca="true" t="shared" si="3" ref="E52:E61">D52*1.2</f>
        <v>1.83144</v>
      </c>
    </row>
    <row r="53" spans="1:5" ht="15">
      <c r="A53" s="2">
        <v>34</v>
      </c>
      <c r="B53" s="2" t="s">
        <v>21</v>
      </c>
      <c r="C53" s="2" t="s">
        <v>18</v>
      </c>
      <c r="D53" s="56">
        <f>16049/10000</f>
        <v>1.6049</v>
      </c>
      <c r="E53" s="57">
        <f t="shared" si="3"/>
        <v>1.9258799999999998</v>
      </c>
    </row>
    <row r="54" spans="1:5" ht="15">
      <c r="A54" s="2">
        <v>35</v>
      </c>
      <c r="B54" s="2" t="s">
        <v>22</v>
      </c>
      <c r="C54" s="2" t="s">
        <v>18</v>
      </c>
      <c r="D54" s="56">
        <f>23745/10000</f>
        <v>2.3745</v>
      </c>
      <c r="E54" s="57">
        <f t="shared" si="3"/>
        <v>2.8493999999999997</v>
      </c>
    </row>
    <row r="55" spans="1:5" ht="15">
      <c r="A55" s="2">
        <v>36</v>
      </c>
      <c r="B55" s="2" t="s">
        <v>23</v>
      </c>
      <c r="C55" s="2" t="s">
        <v>18</v>
      </c>
      <c r="D55" s="56">
        <f>25318/10000</f>
        <v>2.5318</v>
      </c>
      <c r="E55" s="57">
        <f t="shared" si="3"/>
        <v>3.03816</v>
      </c>
    </row>
    <row r="56" spans="1:5" ht="15">
      <c r="A56" s="2">
        <v>37</v>
      </c>
      <c r="B56" s="2" t="s">
        <v>24</v>
      </c>
      <c r="C56" s="2" t="s">
        <v>18</v>
      </c>
      <c r="D56" s="56">
        <f>29532/10000</f>
        <v>2.9532</v>
      </c>
      <c r="E56" s="57">
        <f t="shared" si="3"/>
        <v>3.54384</v>
      </c>
    </row>
    <row r="57" spans="1:5" ht="15">
      <c r="A57" s="2">
        <v>38</v>
      </c>
      <c r="B57" s="2" t="s">
        <v>25</v>
      </c>
      <c r="C57" s="2" t="s">
        <v>18</v>
      </c>
      <c r="D57" s="56">
        <f>31498/10000</f>
        <v>3.1498</v>
      </c>
      <c r="E57" s="57">
        <f t="shared" si="3"/>
        <v>3.7797599999999996</v>
      </c>
    </row>
    <row r="58" spans="1:5" ht="15">
      <c r="A58" s="2">
        <v>39</v>
      </c>
      <c r="B58" s="2" t="s">
        <v>26</v>
      </c>
      <c r="C58" s="2" t="s">
        <v>18</v>
      </c>
      <c r="D58" s="56">
        <f>55182/10000</f>
        <v>5.5182</v>
      </c>
      <c r="E58" s="57">
        <f t="shared" si="3"/>
        <v>6.62184</v>
      </c>
    </row>
    <row r="59" spans="1:5" ht="15">
      <c r="A59" s="2">
        <v>40</v>
      </c>
      <c r="B59" s="2" t="s">
        <v>27</v>
      </c>
      <c r="C59" s="2" t="s">
        <v>18</v>
      </c>
      <c r="D59" s="56">
        <f>57803/10000</f>
        <v>5.7803</v>
      </c>
      <c r="E59" s="57">
        <f t="shared" si="3"/>
        <v>6.9363600000000005</v>
      </c>
    </row>
    <row r="60" spans="1:5" ht="15">
      <c r="A60" s="2">
        <v>41</v>
      </c>
      <c r="B60" s="2" t="s">
        <v>28</v>
      </c>
      <c r="C60" s="2" t="s">
        <v>18</v>
      </c>
      <c r="D60" s="56">
        <f>91571/10000</f>
        <v>9.1571</v>
      </c>
      <c r="E60" s="57">
        <f t="shared" si="3"/>
        <v>10.98852</v>
      </c>
    </row>
    <row r="61" spans="1:5" ht="15">
      <c r="A61" s="2">
        <v>42</v>
      </c>
      <c r="B61" s="2" t="s">
        <v>29</v>
      </c>
      <c r="C61" s="2" t="s">
        <v>18</v>
      </c>
      <c r="D61" s="56">
        <f>95941/10000</f>
        <v>9.5941</v>
      </c>
      <c r="E61" s="57">
        <f t="shared" si="3"/>
        <v>11.51292</v>
      </c>
    </row>
    <row r="62" spans="1:5" ht="15">
      <c r="A62" s="1"/>
      <c r="B62" s="104" t="s">
        <v>39</v>
      </c>
      <c r="C62" s="105"/>
      <c r="D62" s="105"/>
      <c r="E62" s="1"/>
    </row>
    <row r="63" spans="1:5" ht="15">
      <c r="A63" s="2">
        <v>43</v>
      </c>
      <c r="B63" s="2" t="s">
        <v>20</v>
      </c>
      <c r="C63" s="2" t="s">
        <v>18</v>
      </c>
      <c r="D63" s="56">
        <f>14808/10000</f>
        <v>1.4808</v>
      </c>
      <c r="E63" s="57">
        <f aca="true" t="shared" si="4" ref="E63:E72">D63*1.2</f>
        <v>1.7769599999999999</v>
      </c>
    </row>
    <row r="64" spans="1:5" ht="15">
      <c r="A64" s="2">
        <v>44</v>
      </c>
      <c r="B64" s="2" t="s">
        <v>21</v>
      </c>
      <c r="C64" s="2" t="s">
        <v>18</v>
      </c>
      <c r="D64" s="56">
        <f>15594/10000</f>
        <v>1.5594</v>
      </c>
      <c r="E64" s="57">
        <f t="shared" si="4"/>
        <v>1.8712799999999998</v>
      </c>
    </row>
    <row r="65" spans="1:5" ht="15">
      <c r="A65" s="2">
        <v>45</v>
      </c>
      <c r="B65" s="2" t="s">
        <v>22</v>
      </c>
      <c r="C65" s="2" t="s">
        <v>18</v>
      </c>
      <c r="D65" s="56">
        <f>22609/10000</f>
        <v>2.2609</v>
      </c>
      <c r="E65" s="57">
        <f t="shared" si="4"/>
        <v>2.7130799999999997</v>
      </c>
    </row>
    <row r="66" spans="1:5" ht="15">
      <c r="A66" s="2">
        <v>46</v>
      </c>
      <c r="B66" s="2" t="s">
        <v>23</v>
      </c>
      <c r="C66" s="2" t="s">
        <v>18</v>
      </c>
      <c r="D66" s="56">
        <f>24182/10000</f>
        <v>2.4182</v>
      </c>
      <c r="E66" s="57">
        <f t="shared" si="4"/>
        <v>2.90184</v>
      </c>
    </row>
    <row r="67" spans="1:5" ht="15">
      <c r="A67" s="2">
        <v>47</v>
      </c>
      <c r="B67" s="2" t="s">
        <v>24</v>
      </c>
      <c r="C67" s="2" t="s">
        <v>18</v>
      </c>
      <c r="D67" s="56">
        <f>27941/10000</f>
        <v>2.7941</v>
      </c>
      <c r="E67" s="57">
        <f t="shared" si="4"/>
        <v>3.3529199999999997</v>
      </c>
    </row>
    <row r="68" spans="1:5" ht="15">
      <c r="A68" s="2">
        <v>48</v>
      </c>
      <c r="B68" s="2" t="s">
        <v>25</v>
      </c>
      <c r="C68" s="2" t="s">
        <v>18</v>
      </c>
      <c r="D68" s="56">
        <f>29908/10000</f>
        <v>2.9908</v>
      </c>
      <c r="E68" s="57">
        <f t="shared" si="4"/>
        <v>3.58896</v>
      </c>
    </row>
    <row r="69" spans="1:5" ht="15">
      <c r="A69" s="2">
        <v>49</v>
      </c>
      <c r="B69" s="2" t="s">
        <v>26</v>
      </c>
      <c r="C69" s="2" t="s">
        <v>18</v>
      </c>
      <c r="D69" s="56">
        <f>52910/10000</f>
        <v>5.291</v>
      </c>
      <c r="E69" s="57">
        <f t="shared" si="4"/>
        <v>6.349200000000001</v>
      </c>
    </row>
    <row r="70" spans="1:5" ht="15">
      <c r="A70" s="2">
        <v>50</v>
      </c>
      <c r="B70" s="2" t="s">
        <v>27</v>
      </c>
      <c r="C70" s="2" t="s">
        <v>18</v>
      </c>
      <c r="D70" s="56">
        <f>55532/10000</f>
        <v>5.5532</v>
      </c>
      <c r="E70" s="57">
        <f t="shared" si="4"/>
        <v>6.66384</v>
      </c>
    </row>
    <row r="71" spans="1:5" ht="15">
      <c r="A71" s="2">
        <v>51</v>
      </c>
      <c r="B71" s="2" t="s">
        <v>28</v>
      </c>
      <c r="C71" s="2" t="s">
        <v>18</v>
      </c>
      <c r="D71" s="56">
        <f>85894/10000</f>
        <v>8.5894</v>
      </c>
      <c r="E71" s="57">
        <f t="shared" si="4"/>
        <v>10.307279999999999</v>
      </c>
    </row>
    <row r="72" spans="1:5" ht="15">
      <c r="A72" s="2">
        <v>52</v>
      </c>
      <c r="B72" s="2" t="s">
        <v>29</v>
      </c>
      <c r="C72" s="2" t="s">
        <v>18</v>
      </c>
      <c r="D72" s="56">
        <f>90262/10000</f>
        <v>9.0262</v>
      </c>
      <c r="E72" s="57">
        <f t="shared" si="4"/>
        <v>10.831439999999999</v>
      </c>
    </row>
    <row r="73" spans="1:5" ht="15">
      <c r="A73" s="1"/>
      <c r="B73" s="104" t="s">
        <v>41</v>
      </c>
      <c r="C73" s="105"/>
      <c r="D73" s="105"/>
      <c r="E73" s="1"/>
    </row>
    <row r="74" spans="1:5" ht="15">
      <c r="A74" s="1">
        <v>53</v>
      </c>
      <c r="B74" s="2" t="s">
        <v>20</v>
      </c>
      <c r="C74" s="2" t="s">
        <v>18</v>
      </c>
      <c r="D74" s="56">
        <f>14770/10000</f>
        <v>1.477</v>
      </c>
      <c r="E74" s="57">
        <f aca="true" t="shared" si="5" ref="E74:E83">D74*1.2</f>
        <v>1.7724</v>
      </c>
    </row>
    <row r="75" spans="1:5" ht="15">
      <c r="A75" s="1">
        <v>54</v>
      </c>
      <c r="B75" s="2" t="s">
        <v>21</v>
      </c>
      <c r="C75" s="2" t="s">
        <v>18</v>
      </c>
      <c r="D75" s="56">
        <f>15556/10000</f>
        <v>1.5556</v>
      </c>
      <c r="E75" s="57">
        <f t="shared" si="5"/>
        <v>1.86672</v>
      </c>
    </row>
    <row r="76" spans="1:5" ht="15">
      <c r="A76" s="1">
        <v>55</v>
      </c>
      <c r="B76" s="2" t="s">
        <v>22</v>
      </c>
      <c r="C76" s="2" t="s">
        <v>18</v>
      </c>
      <c r="D76" s="56">
        <f>22514/10000</f>
        <v>2.2514</v>
      </c>
      <c r="E76" s="57">
        <f t="shared" si="5"/>
        <v>2.7016799999999996</v>
      </c>
    </row>
    <row r="77" spans="1:5" ht="15">
      <c r="A77" s="1">
        <v>56</v>
      </c>
      <c r="B77" s="2" t="s">
        <v>23</v>
      </c>
      <c r="C77" s="2" t="s">
        <v>18</v>
      </c>
      <c r="D77" s="56">
        <f>24086/10000</f>
        <v>2.4086</v>
      </c>
      <c r="E77" s="57">
        <f t="shared" si="5"/>
        <v>2.8903199999999996</v>
      </c>
    </row>
    <row r="78" spans="1:5" ht="15">
      <c r="A78" s="1">
        <v>57</v>
      </c>
      <c r="B78" s="2" t="s">
        <v>24</v>
      </c>
      <c r="C78" s="2" t="s">
        <v>18</v>
      </c>
      <c r="D78" s="56">
        <f>27808/10000</f>
        <v>2.7808</v>
      </c>
      <c r="E78" s="57">
        <f t="shared" si="5"/>
        <v>3.33696</v>
      </c>
    </row>
    <row r="79" spans="1:5" ht="15">
      <c r="A79" s="1">
        <v>58</v>
      </c>
      <c r="B79" s="2" t="s">
        <v>25</v>
      </c>
      <c r="C79" s="2" t="s">
        <v>18</v>
      </c>
      <c r="D79" s="56">
        <f>29773/10000</f>
        <v>2.9773</v>
      </c>
      <c r="E79" s="57">
        <f t="shared" si="5"/>
        <v>3.57276</v>
      </c>
    </row>
    <row r="80" spans="1:5" ht="15">
      <c r="A80" s="1">
        <v>59</v>
      </c>
      <c r="B80" s="2" t="s">
        <v>26</v>
      </c>
      <c r="C80" s="2" t="s">
        <v>18</v>
      </c>
      <c r="D80" s="56">
        <f>52719/10000</f>
        <v>5.2719</v>
      </c>
      <c r="E80" s="57">
        <f t="shared" si="5"/>
        <v>6.32628</v>
      </c>
    </row>
    <row r="81" spans="1:5" ht="15">
      <c r="A81" s="1">
        <v>60</v>
      </c>
      <c r="B81" s="2" t="s">
        <v>27</v>
      </c>
      <c r="C81" s="2" t="s">
        <v>18</v>
      </c>
      <c r="D81" s="56">
        <f>55340/10000</f>
        <v>5.534</v>
      </c>
      <c r="E81" s="57">
        <f t="shared" si="5"/>
        <v>6.6408</v>
      </c>
    </row>
    <row r="82" spans="1:5" ht="15">
      <c r="A82" s="1">
        <v>61</v>
      </c>
      <c r="B82" s="2" t="s">
        <v>28</v>
      </c>
      <c r="C82" s="2" t="s">
        <v>18</v>
      </c>
      <c r="D82" s="56">
        <f>85414/10000</f>
        <v>8.5414</v>
      </c>
      <c r="E82" s="57">
        <f t="shared" si="5"/>
        <v>10.24968</v>
      </c>
    </row>
    <row r="83" spans="1:5" ht="15">
      <c r="A83" s="1">
        <v>62</v>
      </c>
      <c r="B83" s="2" t="s">
        <v>29</v>
      </c>
      <c r="C83" s="2" t="s">
        <v>18</v>
      </c>
      <c r="D83" s="56">
        <f>89782/10000</f>
        <v>8.9782</v>
      </c>
      <c r="E83" s="57">
        <f t="shared" si="5"/>
        <v>10.773839999999998</v>
      </c>
    </row>
    <row r="84" spans="1:5" ht="15">
      <c r="A84" s="1"/>
      <c r="B84" s="104" t="s">
        <v>40</v>
      </c>
      <c r="C84" s="105"/>
      <c r="D84" s="105"/>
      <c r="E84" s="1"/>
    </row>
    <row r="85" spans="1:5" ht="15">
      <c r="A85" s="1">
        <v>63</v>
      </c>
      <c r="B85" s="2" t="s">
        <v>20</v>
      </c>
      <c r="C85" s="2" t="s">
        <v>18</v>
      </c>
      <c r="D85" s="56">
        <f>14654/10000</f>
        <v>1.4654</v>
      </c>
      <c r="E85" s="57">
        <f aca="true" t="shared" si="6" ref="E85:E94">D85*1.2</f>
        <v>1.75848</v>
      </c>
    </row>
    <row r="86" spans="1:5" ht="15">
      <c r="A86" s="1">
        <v>64</v>
      </c>
      <c r="B86" s="2" t="s">
        <v>21</v>
      </c>
      <c r="C86" s="2" t="s">
        <v>18</v>
      </c>
      <c r="D86" s="56">
        <f>15440/10000</f>
        <v>1.544</v>
      </c>
      <c r="E86" s="57">
        <f t="shared" si="6"/>
        <v>1.8528</v>
      </c>
    </row>
    <row r="87" spans="1:5" ht="15">
      <c r="A87" s="1">
        <v>65</v>
      </c>
      <c r="B87" s="2" t="s">
        <v>22</v>
      </c>
      <c r="C87" s="2" t="s">
        <v>18</v>
      </c>
      <c r="D87" s="56">
        <f>22224/10000</f>
        <v>2.2224</v>
      </c>
      <c r="E87" s="57">
        <f t="shared" si="6"/>
        <v>2.66688</v>
      </c>
    </row>
    <row r="88" spans="1:5" ht="15">
      <c r="A88" s="1">
        <v>66</v>
      </c>
      <c r="B88" s="2" t="s">
        <v>23</v>
      </c>
      <c r="C88" s="2" t="s">
        <v>18</v>
      </c>
      <c r="D88" s="56">
        <f>23796/10000</f>
        <v>2.3796</v>
      </c>
      <c r="E88" s="57">
        <f t="shared" si="6"/>
        <v>2.85552</v>
      </c>
    </row>
    <row r="89" spans="1:5" ht="15">
      <c r="A89" s="1">
        <v>67</v>
      </c>
      <c r="B89" s="2" t="s">
        <v>24</v>
      </c>
      <c r="C89" s="2" t="s">
        <v>18</v>
      </c>
      <c r="D89" s="56">
        <f>27401/10000</f>
        <v>2.7401</v>
      </c>
      <c r="E89" s="57">
        <f t="shared" si="6"/>
        <v>3.2881199999999997</v>
      </c>
    </row>
    <row r="90" spans="1:5" ht="15">
      <c r="A90" s="1">
        <v>68</v>
      </c>
      <c r="B90" s="2" t="s">
        <v>25</v>
      </c>
      <c r="C90" s="2" t="s">
        <v>18</v>
      </c>
      <c r="D90" s="56">
        <f>29367/10000</f>
        <v>2.9367</v>
      </c>
      <c r="E90" s="57">
        <f t="shared" si="6"/>
        <v>3.52404</v>
      </c>
    </row>
    <row r="91" spans="1:5" ht="15">
      <c r="A91" s="1">
        <v>69</v>
      </c>
      <c r="B91" s="2" t="s">
        <v>26</v>
      </c>
      <c r="C91" s="2" t="s">
        <v>18</v>
      </c>
      <c r="D91" s="56">
        <f>52138/10000</f>
        <v>5.2138</v>
      </c>
      <c r="E91" s="57">
        <f t="shared" si="6"/>
        <v>6.2565599999999995</v>
      </c>
    </row>
    <row r="92" spans="1:5" ht="15">
      <c r="A92" s="1">
        <v>70</v>
      </c>
      <c r="B92" s="2" t="s">
        <v>27</v>
      </c>
      <c r="C92" s="2" t="s">
        <v>18</v>
      </c>
      <c r="D92" s="56">
        <f>54759/10000</f>
        <v>5.4759</v>
      </c>
      <c r="E92" s="57">
        <f t="shared" si="6"/>
        <v>6.57108</v>
      </c>
    </row>
    <row r="93" spans="1:5" ht="15">
      <c r="A93" s="1">
        <v>71</v>
      </c>
      <c r="B93" s="2" t="s">
        <v>28</v>
      </c>
      <c r="C93" s="2" t="s">
        <v>18</v>
      </c>
      <c r="D93" s="56">
        <f>83963/10000</f>
        <v>8.3963</v>
      </c>
      <c r="E93" s="57">
        <f t="shared" si="6"/>
        <v>10.07556</v>
      </c>
    </row>
    <row r="94" spans="1:5" ht="15">
      <c r="A94" s="1">
        <v>72</v>
      </c>
      <c r="B94" s="2" t="s">
        <v>29</v>
      </c>
      <c r="C94" s="2" t="s">
        <v>18</v>
      </c>
      <c r="D94" s="56">
        <f>88331/10000</f>
        <v>8.8331</v>
      </c>
      <c r="E94" s="57">
        <f t="shared" si="6"/>
        <v>10.59972</v>
      </c>
    </row>
    <row r="95" spans="1:5" ht="15">
      <c r="A95" s="1"/>
      <c r="B95" s="104" t="s">
        <v>42</v>
      </c>
      <c r="C95" s="105"/>
      <c r="D95" s="105"/>
      <c r="E95" s="1"/>
    </row>
    <row r="96" spans="1:5" ht="15">
      <c r="A96" s="1">
        <v>73</v>
      </c>
      <c r="B96" s="2" t="s">
        <v>20</v>
      </c>
      <c r="C96" s="2" t="s">
        <v>18</v>
      </c>
      <c r="D96" s="56">
        <f>14475/10000</f>
        <v>1.4475</v>
      </c>
      <c r="E96" s="61">
        <f>D96*1.2</f>
        <v>1.7369999999999999</v>
      </c>
    </row>
    <row r="97" spans="1:5" ht="15">
      <c r="A97" s="1">
        <v>74</v>
      </c>
      <c r="B97" s="2" t="s">
        <v>21</v>
      </c>
      <c r="C97" s="2" t="s">
        <v>18</v>
      </c>
      <c r="D97" s="56">
        <f>15261/10000</f>
        <v>1.5261</v>
      </c>
      <c r="E97" s="61">
        <f aca="true" t="shared" si="7" ref="E97:E105">D97*1.2</f>
        <v>1.8313199999999998</v>
      </c>
    </row>
    <row r="98" spans="1:5" ht="15">
      <c r="A98" s="1">
        <v>75</v>
      </c>
      <c r="B98" s="2" t="s">
        <v>22</v>
      </c>
      <c r="C98" s="2" t="s">
        <v>18</v>
      </c>
      <c r="D98" s="56">
        <f>21776/10000</f>
        <v>2.1776</v>
      </c>
      <c r="E98" s="61">
        <f t="shared" si="7"/>
        <v>2.61312</v>
      </c>
    </row>
    <row r="99" spans="1:5" ht="15">
      <c r="A99" s="1">
        <v>76</v>
      </c>
      <c r="B99" s="2" t="s">
        <v>23</v>
      </c>
      <c r="C99" s="2" t="s">
        <v>18</v>
      </c>
      <c r="D99" s="56">
        <f>23348/10000</f>
        <v>2.3348</v>
      </c>
      <c r="E99" s="61">
        <f t="shared" si="7"/>
        <v>2.80176</v>
      </c>
    </row>
    <row r="100" spans="1:5" ht="15">
      <c r="A100" s="1">
        <v>77</v>
      </c>
      <c r="B100" s="2" t="s">
        <v>24</v>
      </c>
      <c r="C100" s="2" t="s">
        <v>18</v>
      </c>
      <c r="D100" s="56">
        <f>26774/10000</f>
        <v>2.6774</v>
      </c>
      <c r="E100" s="61">
        <f t="shared" si="7"/>
        <v>3.2128799999999997</v>
      </c>
    </row>
    <row r="101" spans="1:5" ht="15">
      <c r="A101" s="1">
        <v>78</v>
      </c>
      <c r="B101" s="2" t="s">
        <v>25</v>
      </c>
      <c r="C101" s="2" t="s">
        <v>18</v>
      </c>
      <c r="D101" s="56">
        <f>28740/10000</f>
        <v>2.874</v>
      </c>
      <c r="E101" s="61">
        <f t="shared" si="7"/>
        <v>3.4488</v>
      </c>
    </row>
    <row r="102" spans="1:5" ht="15">
      <c r="A102" s="1">
        <v>79</v>
      </c>
      <c r="B102" s="2" t="s">
        <v>26</v>
      </c>
      <c r="C102" s="2" t="s">
        <v>18</v>
      </c>
      <c r="D102" s="56">
        <f>51242/10000</f>
        <v>5.1242</v>
      </c>
      <c r="E102" s="61">
        <f t="shared" si="7"/>
        <v>6.14904</v>
      </c>
    </row>
    <row r="103" spans="1:5" ht="15">
      <c r="A103" s="1">
        <v>80</v>
      </c>
      <c r="B103" s="2" t="s">
        <v>27</v>
      </c>
      <c r="C103" s="2" t="s">
        <v>18</v>
      </c>
      <c r="D103" s="56">
        <f>53863/10000</f>
        <v>5.3863</v>
      </c>
      <c r="E103" s="61">
        <f t="shared" si="7"/>
        <v>6.46356</v>
      </c>
    </row>
    <row r="104" spans="1:5" ht="15">
      <c r="A104" s="1">
        <v>81</v>
      </c>
      <c r="B104" s="2" t="s">
        <v>28</v>
      </c>
      <c r="C104" s="2" t="s">
        <v>18</v>
      </c>
      <c r="D104" s="56">
        <f>81723/10000</f>
        <v>8.1723</v>
      </c>
      <c r="E104" s="61">
        <f t="shared" si="7"/>
        <v>9.806759999999999</v>
      </c>
    </row>
    <row r="105" spans="1:5" ht="15">
      <c r="A105" s="1">
        <v>82</v>
      </c>
      <c r="B105" s="2" t="s">
        <v>29</v>
      </c>
      <c r="C105" s="2" t="s">
        <v>18</v>
      </c>
      <c r="D105" s="56">
        <f>86092/10000</f>
        <v>8.6092</v>
      </c>
      <c r="E105" s="61">
        <f t="shared" si="7"/>
        <v>10.33104</v>
      </c>
    </row>
    <row r="106" spans="1:5" ht="15">
      <c r="A106" s="1"/>
      <c r="B106" s="104" t="s">
        <v>43</v>
      </c>
      <c r="C106" s="105"/>
      <c r="D106" s="105"/>
      <c r="E106" s="1"/>
    </row>
    <row r="107" spans="1:5" ht="15">
      <c r="A107" s="1">
        <v>83</v>
      </c>
      <c r="B107" s="2" t="s">
        <v>20</v>
      </c>
      <c r="C107" s="2" t="s">
        <v>18</v>
      </c>
      <c r="D107" s="56">
        <f>14704/10000</f>
        <v>1.4704</v>
      </c>
      <c r="E107" s="61">
        <f aca="true" t="shared" si="8" ref="E107:E116">D107*1.2</f>
        <v>1.7644799999999998</v>
      </c>
    </row>
    <row r="108" spans="1:5" ht="15">
      <c r="A108" s="1">
        <v>84</v>
      </c>
      <c r="B108" s="2" t="s">
        <v>21</v>
      </c>
      <c r="C108" s="2" t="s">
        <v>18</v>
      </c>
      <c r="D108" s="56">
        <f>15490/10000</f>
        <v>1.549</v>
      </c>
      <c r="E108" s="61">
        <f t="shared" si="8"/>
        <v>1.8587999999999998</v>
      </c>
    </row>
    <row r="109" spans="1:5" ht="15">
      <c r="A109" s="1">
        <v>85</v>
      </c>
      <c r="B109" s="2" t="s">
        <v>22</v>
      </c>
      <c r="C109" s="2" t="s">
        <v>18</v>
      </c>
      <c r="D109" s="56">
        <f>22348/10000</f>
        <v>2.2348</v>
      </c>
      <c r="E109" s="61">
        <f t="shared" si="8"/>
        <v>2.6817599999999997</v>
      </c>
    </row>
    <row r="110" spans="1:5" ht="15">
      <c r="A110" s="1">
        <v>86</v>
      </c>
      <c r="B110" s="2" t="s">
        <v>23</v>
      </c>
      <c r="C110" s="2" t="s">
        <v>18</v>
      </c>
      <c r="D110" s="56">
        <f>23921/10000</f>
        <v>2.3921</v>
      </c>
      <c r="E110" s="61">
        <f t="shared" si="8"/>
        <v>2.87052</v>
      </c>
    </row>
    <row r="111" spans="1:5" ht="15">
      <c r="A111" s="1">
        <v>87</v>
      </c>
      <c r="B111" s="2" t="s">
        <v>24</v>
      </c>
      <c r="C111" s="2" t="s">
        <v>18</v>
      </c>
      <c r="D111" s="56">
        <f>27576/10000</f>
        <v>2.7576</v>
      </c>
      <c r="E111" s="61">
        <f t="shared" si="8"/>
        <v>3.30912</v>
      </c>
    </row>
    <row r="112" spans="1:5" ht="15">
      <c r="A112" s="1">
        <v>88</v>
      </c>
      <c r="B112" s="2" t="s">
        <v>25</v>
      </c>
      <c r="C112" s="2" t="s">
        <v>18</v>
      </c>
      <c r="D112" s="56">
        <f>29542/10000</f>
        <v>2.9542</v>
      </c>
      <c r="E112" s="61">
        <f t="shared" si="8"/>
        <v>3.54504</v>
      </c>
    </row>
    <row r="113" spans="1:5" ht="15">
      <c r="A113" s="1">
        <v>89</v>
      </c>
      <c r="B113" s="2" t="s">
        <v>26</v>
      </c>
      <c r="C113" s="2" t="s">
        <v>18</v>
      </c>
      <c r="D113" s="56">
        <f>52388/10000</f>
        <v>5.2388</v>
      </c>
      <c r="E113" s="61">
        <f t="shared" si="8"/>
        <v>6.286560000000001</v>
      </c>
    </row>
    <row r="114" spans="1:5" ht="15">
      <c r="A114" s="1">
        <v>90</v>
      </c>
      <c r="B114" s="2" t="s">
        <v>27</v>
      </c>
      <c r="C114" s="2" t="s">
        <v>18</v>
      </c>
      <c r="D114" s="56">
        <f>55009/10000</f>
        <v>5.5009</v>
      </c>
      <c r="E114" s="61">
        <f t="shared" si="8"/>
        <v>6.60108</v>
      </c>
    </row>
    <row r="115" spans="1:5" ht="15">
      <c r="A115" s="1">
        <v>91</v>
      </c>
      <c r="B115" s="2" t="s">
        <v>28</v>
      </c>
      <c r="C115" s="2" t="s">
        <v>18</v>
      </c>
      <c r="D115" s="56">
        <f>84587/10000</f>
        <v>8.4587</v>
      </c>
      <c r="E115" s="61">
        <f t="shared" si="8"/>
        <v>10.15044</v>
      </c>
    </row>
    <row r="116" spans="1:5" ht="15">
      <c r="A116" s="1">
        <v>92</v>
      </c>
      <c r="B116" s="2" t="s">
        <v>29</v>
      </c>
      <c r="C116" s="2" t="s">
        <v>18</v>
      </c>
      <c r="D116" s="56">
        <f>88956/10000</f>
        <v>8.8956</v>
      </c>
      <c r="E116" s="61">
        <f t="shared" si="8"/>
        <v>10.674719999999999</v>
      </c>
    </row>
    <row r="117" spans="1:5" ht="15">
      <c r="A117" s="1"/>
      <c r="B117" s="104" t="s">
        <v>44</v>
      </c>
      <c r="C117" s="105"/>
      <c r="D117" s="105"/>
      <c r="E117" s="1"/>
    </row>
    <row r="118" spans="1:5" ht="15">
      <c r="A118" s="1">
        <v>93</v>
      </c>
      <c r="B118" s="2" t="s">
        <v>20</v>
      </c>
      <c r="C118" s="2" t="s">
        <v>18</v>
      </c>
      <c r="D118" s="56">
        <f>14590/10000</f>
        <v>1.459</v>
      </c>
      <c r="E118" s="61">
        <f aca="true" t="shared" si="9" ref="E118:E127">D118*1.2</f>
        <v>1.7508000000000001</v>
      </c>
    </row>
    <row r="119" spans="1:5" ht="15">
      <c r="A119" s="1">
        <v>94</v>
      </c>
      <c r="B119" s="2" t="s">
        <v>21</v>
      </c>
      <c r="C119" s="2" t="s">
        <v>18</v>
      </c>
      <c r="D119" s="56">
        <f>15376/10000</f>
        <v>1.5376</v>
      </c>
      <c r="E119" s="61">
        <f t="shared" si="9"/>
        <v>1.84512</v>
      </c>
    </row>
    <row r="120" spans="1:5" ht="15">
      <c r="A120" s="1">
        <v>95</v>
      </c>
      <c r="B120" s="2" t="s">
        <v>22</v>
      </c>
      <c r="C120" s="2" t="s">
        <v>18</v>
      </c>
      <c r="D120" s="56">
        <f>22065/10000</f>
        <v>2.2065</v>
      </c>
      <c r="E120" s="61">
        <f t="shared" si="9"/>
        <v>2.6478</v>
      </c>
    </row>
    <row r="121" spans="1:5" ht="15">
      <c r="A121" s="1">
        <v>96</v>
      </c>
      <c r="B121" s="2" t="s">
        <v>23</v>
      </c>
      <c r="C121" s="2" t="s">
        <v>18</v>
      </c>
      <c r="D121" s="56">
        <f>23637/10000</f>
        <v>2.3637</v>
      </c>
      <c r="E121" s="61">
        <f t="shared" si="9"/>
        <v>2.83644</v>
      </c>
    </row>
    <row r="122" spans="1:5" ht="15">
      <c r="A122" s="1">
        <v>97</v>
      </c>
      <c r="B122" s="2" t="s">
        <v>24</v>
      </c>
      <c r="C122" s="2" t="s">
        <v>18</v>
      </c>
      <c r="D122" s="56">
        <f>27179/10000</f>
        <v>2.7179</v>
      </c>
      <c r="E122" s="61">
        <f t="shared" si="9"/>
        <v>3.26148</v>
      </c>
    </row>
    <row r="123" spans="1:5" ht="15">
      <c r="A123" s="1">
        <v>98</v>
      </c>
      <c r="B123" s="2" t="s">
        <v>25</v>
      </c>
      <c r="C123" s="2" t="s">
        <v>18</v>
      </c>
      <c r="D123" s="56">
        <f>29145/10000</f>
        <v>2.9145</v>
      </c>
      <c r="E123" s="61">
        <f t="shared" si="9"/>
        <v>3.4974</v>
      </c>
    </row>
    <row r="124" spans="1:5" ht="15">
      <c r="A124" s="1">
        <v>99</v>
      </c>
      <c r="B124" s="2" t="s">
        <v>26</v>
      </c>
      <c r="C124" s="2" t="s">
        <v>18</v>
      </c>
      <c r="D124" s="56">
        <f>51821/10000</f>
        <v>5.1821</v>
      </c>
      <c r="E124" s="61">
        <f t="shared" si="9"/>
        <v>6.21852</v>
      </c>
    </row>
    <row r="125" spans="1:5" ht="15">
      <c r="A125" s="1">
        <v>100</v>
      </c>
      <c r="B125" s="2" t="s">
        <v>27</v>
      </c>
      <c r="C125" s="2" t="s">
        <v>18</v>
      </c>
      <c r="D125" s="56">
        <f>54442/10000</f>
        <v>5.4442</v>
      </c>
      <c r="E125" s="61">
        <f t="shared" si="9"/>
        <v>6.533040000000001</v>
      </c>
    </row>
    <row r="126" spans="1:5" ht="15">
      <c r="A126" s="1">
        <v>101</v>
      </c>
      <c r="B126" s="2" t="s">
        <v>28</v>
      </c>
      <c r="C126" s="2" t="s">
        <v>18</v>
      </c>
      <c r="D126" s="56">
        <f>83168/10000</f>
        <v>8.3168</v>
      </c>
      <c r="E126" s="61">
        <f t="shared" si="9"/>
        <v>9.98016</v>
      </c>
    </row>
    <row r="127" spans="1:5" ht="15">
      <c r="A127" s="1">
        <v>102</v>
      </c>
      <c r="B127" s="2" t="s">
        <v>29</v>
      </c>
      <c r="C127" s="2" t="s">
        <v>18</v>
      </c>
      <c r="D127" s="56">
        <f>87537/10000</f>
        <v>8.7537</v>
      </c>
      <c r="E127" s="61">
        <f t="shared" si="9"/>
        <v>10.50444</v>
      </c>
    </row>
    <row r="128" spans="1:5" ht="15">
      <c r="A128" s="1"/>
      <c r="B128" s="104" t="s">
        <v>45</v>
      </c>
      <c r="C128" s="105"/>
      <c r="D128" s="105"/>
      <c r="E128" s="1"/>
    </row>
    <row r="129" spans="1:5" ht="15">
      <c r="A129" s="1">
        <v>103</v>
      </c>
      <c r="B129" s="2" t="s">
        <v>20</v>
      </c>
      <c r="C129" s="2" t="s">
        <v>18</v>
      </c>
      <c r="D129" s="56">
        <f>14571/10000</f>
        <v>1.4571</v>
      </c>
      <c r="E129" s="61">
        <f aca="true" t="shared" si="10" ref="E129:E138">D129*1.2</f>
        <v>1.74852</v>
      </c>
    </row>
    <row r="130" spans="1:5" ht="15">
      <c r="A130" s="1">
        <v>104</v>
      </c>
      <c r="B130" s="2" t="s">
        <v>21</v>
      </c>
      <c r="C130" s="2" t="s">
        <v>18</v>
      </c>
      <c r="D130" s="56">
        <f>15357/10000</f>
        <v>1.5357</v>
      </c>
      <c r="E130" s="61">
        <f t="shared" si="10"/>
        <v>1.84284</v>
      </c>
    </row>
    <row r="131" spans="1:5" ht="15">
      <c r="A131" s="1">
        <v>105</v>
      </c>
      <c r="B131" s="2" t="s">
        <v>22</v>
      </c>
      <c r="C131" s="2" t="s">
        <v>18</v>
      </c>
      <c r="D131" s="56">
        <f>22017/10000</f>
        <v>2.2017</v>
      </c>
      <c r="E131" s="61">
        <f t="shared" si="10"/>
        <v>2.64204</v>
      </c>
    </row>
    <row r="132" spans="1:5" ht="15">
      <c r="A132" s="1">
        <v>106</v>
      </c>
      <c r="B132" s="2" t="s">
        <v>23</v>
      </c>
      <c r="C132" s="2" t="s">
        <v>18</v>
      </c>
      <c r="D132" s="56">
        <f>23589/10000</f>
        <v>2.3589</v>
      </c>
      <c r="E132" s="61">
        <f t="shared" si="10"/>
        <v>2.83068</v>
      </c>
    </row>
    <row r="133" spans="1:5" ht="15">
      <c r="A133" s="1">
        <v>107</v>
      </c>
      <c r="B133" s="2" t="s">
        <v>24</v>
      </c>
      <c r="C133" s="2" t="s">
        <v>18</v>
      </c>
      <c r="D133" s="56">
        <f>27111/10000</f>
        <v>2.7111</v>
      </c>
      <c r="E133" s="61">
        <f t="shared" si="10"/>
        <v>3.25332</v>
      </c>
    </row>
    <row r="134" spans="1:5" ht="15">
      <c r="A134" s="1">
        <v>108</v>
      </c>
      <c r="B134" s="2" t="s">
        <v>25</v>
      </c>
      <c r="C134" s="2" t="s">
        <v>18</v>
      </c>
      <c r="D134" s="56">
        <f>29077/10000</f>
        <v>2.9077</v>
      </c>
      <c r="E134" s="61">
        <f t="shared" si="10"/>
        <v>3.48924</v>
      </c>
    </row>
    <row r="135" spans="1:5" ht="15">
      <c r="A135" s="1">
        <v>109</v>
      </c>
      <c r="B135" s="2" t="s">
        <v>26</v>
      </c>
      <c r="C135" s="2" t="s">
        <v>18</v>
      </c>
      <c r="D135" s="56">
        <f>51724/10000</f>
        <v>5.1724</v>
      </c>
      <c r="E135" s="61">
        <f t="shared" si="10"/>
        <v>6.206879999999999</v>
      </c>
    </row>
    <row r="136" spans="1:5" ht="15">
      <c r="A136" s="1">
        <v>110</v>
      </c>
      <c r="B136" s="2" t="s">
        <v>27</v>
      </c>
      <c r="C136" s="2" t="s">
        <v>18</v>
      </c>
      <c r="D136" s="56">
        <f>54345/10000</f>
        <v>5.4345</v>
      </c>
      <c r="E136" s="61">
        <f t="shared" si="10"/>
        <v>6.5214</v>
      </c>
    </row>
    <row r="137" spans="1:5" ht="15">
      <c r="A137" s="1">
        <v>111</v>
      </c>
      <c r="B137" s="2" t="s">
        <v>28</v>
      </c>
      <c r="C137" s="2" t="s">
        <v>18</v>
      </c>
      <c r="D137" s="56">
        <f>82928/10000</f>
        <v>8.2928</v>
      </c>
      <c r="E137" s="61">
        <f t="shared" si="10"/>
        <v>9.95136</v>
      </c>
    </row>
    <row r="138" spans="1:5" ht="15">
      <c r="A138" s="1">
        <v>112</v>
      </c>
      <c r="B138" s="2" t="s">
        <v>29</v>
      </c>
      <c r="C138" s="2" t="s">
        <v>18</v>
      </c>
      <c r="D138" s="56">
        <f>87296/10000</f>
        <v>8.7296</v>
      </c>
      <c r="E138" s="61">
        <f t="shared" si="10"/>
        <v>10.47552</v>
      </c>
    </row>
    <row r="139" spans="1:5" ht="15">
      <c r="A139" s="106" t="s">
        <v>46</v>
      </c>
      <c r="B139" s="107"/>
      <c r="C139" s="107"/>
      <c r="D139" s="107"/>
      <c r="E139" s="1"/>
    </row>
    <row r="140" spans="1:5" ht="33.75" customHeight="1">
      <c r="A140" s="8">
        <v>113</v>
      </c>
      <c r="B140" s="9" t="s">
        <v>49</v>
      </c>
      <c r="C140" s="10" t="s">
        <v>47</v>
      </c>
      <c r="D140" s="62">
        <f>230000/10000</f>
        <v>23</v>
      </c>
      <c r="E140" s="63">
        <f>D140*1.2</f>
        <v>27.599999999999998</v>
      </c>
    </row>
    <row r="141" spans="1:5" ht="27" customHeight="1">
      <c r="A141" s="8">
        <v>114</v>
      </c>
      <c r="B141" s="9" t="s">
        <v>48</v>
      </c>
      <c r="C141" s="14" t="s">
        <v>47</v>
      </c>
      <c r="D141" s="62">
        <f>71080/10000</f>
        <v>7.108</v>
      </c>
      <c r="E141" s="63">
        <f>D141*1.2</f>
        <v>8.529599999999999</v>
      </c>
    </row>
    <row r="142" spans="1:5" ht="30" customHeight="1">
      <c r="A142" s="8">
        <v>115</v>
      </c>
      <c r="B142" s="9" t="s">
        <v>50</v>
      </c>
      <c r="C142" s="10" t="s">
        <v>47</v>
      </c>
      <c r="D142" s="64">
        <f>175500/10000</f>
        <v>17.55</v>
      </c>
      <c r="E142" s="63">
        <f>D142*1.2</f>
        <v>21.06</v>
      </c>
    </row>
    <row r="143" spans="1:5" ht="43.5" customHeight="1">
      <c r="A143" s="106" t="s">
        <v>54</v>
      </c>
      <c r="B143" s="107"/>
      <c r="C143" s="107"/>
      <c r="D143" s="107"/>
      <c r="E143" s="37"/>
    </row>
    <row r="144" spans="1:5" ht="21.75" customHeight="1">
      <c r="A144" s="8">
        <v>120</v>
      </c>
      <c r="B144" s="10" t="s">
        <v>51</v>
      </c>
      <c r="C144" s="10" t="s">
        <v>52</v>
      </c>
      <c r="D144" s="64">
        <f>70000/10000</f>
        <v>7</v>
      </c>
      <c r="E144" s="63">
        <f>D144*1.2</f>
        <v>8.4</v>
      </c>
    </row>
    <row r="145" spans="1:5" ht="15">
      <c r="A145" s="8">
        <v>122</v>
      </c>
      <c r="B145" s="2" t="s">
        <v>57</v>
      </c>
      <c r="C145" s="2" t="s">
        <v>47</v>
      </c>
      <c r="D145" s="65">
        <f>29974/10000</f>
        <v>2.9974</v>
      </c>
      <c r="E145" s="63">
        <f>D145*1.2</f>
        <v>3.5968799999999996</v>
      </c>
    </row>
    <row r="146" spans="1:5" ht="15">
      <c r="A146" s="8">
        <v>123</v>
      </c>
      <c r="B146" s="2" t="s">
        <v>58</v>
      </c>
      <c r="C146" s="2" t="s">
        <v>59</v>
      </c>
      <c r="D146" s="65">
        <f>17347/10000</f>
        <v>1.7347</v>
      </c>
      <c r="E146" s="63">
        <f>D146*1.2</f>
        <v>2.0816399999999997</v>
      </c>
    </row>
    <row r="147" spans="1:4" ht="15">
      <c r="A147" s="16"/>
      <c r="B147" s="16"/>
      <c r="C147" s="16"/>
      <c r="D147" s="16"/>
    </row>
    <row r="148" spans="2:3" ht="15">
      <c r="B148" s="17" t="s">
        <v>60</v>
      </c>
      <c r="C148" s="17" t="s">
        <v>61</v>
      </c>
    </row>
  </sheetData>
  <sheetProtection/>
  <mergeCells count="17">
    <mergeCell ref="B95:D95"/>
    <mergeCell ref="A6:D6"/>
    <mergeCell ref="B7:D7"/>
    <mergeCell ref="B8:D8"/>
    <mergeCell ref="D10:E10"/>
    <mergeCell ref="A11:E11"/>
    <mergeCell ref="B29:D29"/>
    <mergeCell ref="B106:D106"/>
    <mergeCell ref="B117:D117"/>
    <mergeCell ref="B128:D128"/>
    <mergeCell ref="A139:D139"/>
    <mergeCell ref="A143:D143"/>
    <mergeCell ref="B40:D40"/>
    <mergeCell ref="B51:D51"/>
    <mergeCell ref="B62:D62"/>
    <mergeCell ref="B73:D73"/>
    <mergeCell ref="B84:D8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1">
      <selection activeCell="D11" sqref="D11:E11"/>
    </sheetView>
  </sheetViews>
  <sheetFormatPr defaultColWidth="9.140625" defaultRowHeight="15"/>
  <cols>
    <col min="1" max="1" width="4.140625" style="0" customWidth="1"/>
    <col min="2" max="2" width="40.28125" style="0" customWidth="1"/>
    <col min="3" max="3" width="7.421875" style="0" customWidth="1"/>
    <col min="4" max="4" width="9.00390625" style="0" customWidth="1"/>
    <col min="5" max="5" width="9.140625" style="0" customWidth="1"/>
    <col min="6" max="6" width="7.7109375" style="0" customWidth="1"/>
    <col min="7" max="7" width="9.14062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74</v>
      </c>
      <c r="D5" s="34"/>
    </row>
    <row r="6" spans="1:6" ht="15.75">
      <c r="A6" s="110" t="s">
        <v>90</v>
      </c>
      <c r="B6" s="110"/>
      <c r="C6" s="110"/>
      <c r="D6" s="110"/>
      <c r="E6" s="4"/>
      <c r="F6" s="4"/>
    </row>
    <row r="7" spans="1:6" ht="15.75">
      <c r="A7" s="42"/>
      <c r="B7" s="111" t="s">
        <v>63</v>
      </c>
      <c r="C7" s="111"/>
      <c r="D7" s="111"/>
      <c r="E7" s="4"/>
      <c r="F7" s="4"/>
    </row>
    <row r="8" spans="1:4" ht="15.75">
      <c r="A8" s="4"/>
      <c r="B8" s="112" t="s">
        <v>89</v>
      </c>
      <c r="C8" s="112"/>
      <c r="D8" s="112"/>
    </row>
    <row r="9" spans="1:7" ht="65.25" customHeight="1">
      <c r="A9" s="30" t="s">
        <v>0</v>
      </c>
      <c r="B9" s="5" t="s">
        <v>1</v>
      </c>
      <c r="C9" s="5" t="s">
        <v>2</v>
      </c>
      <c r="D9" s="22" t="s">
        <v>7</v>
      </c>
      <c r="E9" s="6" t="s">
        <v>32</v>
      </c>
      <c r="F9" s="22" t="s">
        <v>7</v>
      </c>
      <c r="G9" s="6" t="s">
        <v>32</v>
      </c>
    </row>
    <row r="10" spans="1:7" ht="17.25" customHeight="1">
      <c r="A10" s="28"/>
      <c r="B10" s="29"/>
      <c r="C10" s="29"/>
      <c r="D10" s="129" t="s">
        <v>67</v>
      </c>
      <c r="E10" s="133"/>
      <c r="F10" s="133"/>
      <c r="G10" s="130"/>
    </row>
    <row r="11" spans="1:7" ht="33" customHeight="1">
      <c r="A11" s="28"/>
      <c r="B11" s="29"/>
      <c r="C11" s="29"/>
      <c r="D11" s="129" t="s">
        <v>91</v>
      </c>
      <c r="E11" s="130"/>
      <c r="F11" s="129" t="s">
        <v>92</v>
      </c>
      <c r="G11" s="130"/>
    </row>
    <row r="12" spans="1:7" s="27" customFormat="1" ht="23.25" customHeight="1">
      <c r="A12" s="113" t="s">
        <v>71</v>
      </c>
      <c r="B12" s="114"/>
      <c r="C12" s="114"/>
      <c r="D12" s="114"/>
      <c r="E12" s="115"/>
      <c r="F12" s="66"/>
      <c r="G12" s="66"/>
    </row>
    <row r="13" spans="1:7" ht="15">
      <c r="A13" s="2">
        <v>1</v>
      </c>
      <c r="B13" s="2" t="s">
        <v>79</v>
      </c>
      <c r="C13" s="2" t="s">
        <v>6</v>
      </c>
      <c r="D13" s="23">
        <v>625000</v>
      </c>
      <c r="E13" s="31">
        <f>D13*1.2</f>
        <v>750000</v>
      </c>
      <c r="F13" s="56">
        <f>625000/10000</f>
        <v>62.5</v>
      </c>
      <c r="G13" s="57">
        <f>F13*1.2</f>
        <v>75</v>
      </c>
    </row>
    <row r="14" spans="1:7" ht="27.75" customHeight="1">
      <c r="A14" s="9">
        <v>2</v>
      </c>
      <c r="B14" s="9" t="s">
        <v>76</v>
      </c>
      <c r="C14" s="2" t="s">
        <v>6</v>
      </c>
      <c r="D14" s="24">
        <v>704370</v>
      </c>
      <c r="E14" s="31">
        <f aca="true" t="shared" si="0" ref="E14:E25">D14*1.2</f>
        <v>845244</v>
      </c>
      <c r="F14" s="58">
        <f>704370/10000</f>
        <v>70.437</v>
      </c>
      <c r="G14" s="57">
        <f aca="true" t="shared" si="1" ref="G14:G25">F14*1.2</f>
        <v>84.5244</v>
      </c>
    </row>
    <row r="15" spans="1:7" ht="15">
      <c r="A15" s="2">
        <v>3</v>
      </c>
      <c r="B15" s="2" t="s">
        <v>77</v>
      </c>
      <c r="C15" s="2" t="s">
        <v>18</v>
      </c>
      <c r="D15" s="47">
        <v>13100</v>
      </c>
      <c r="E15" s="51">
        <f t="shared" si="0"/>
        <v>15720</v>
      </c>
      <c r="F15" s="59">
        <f>13100/10000</f>
        <v>1.31</v>
      </c>
      <c r="G15" s="60">
        <f t="shared" si="1"/>
        <v>1.572</v>
      </c>
    </row>
    <row r="16" spans="1:7" ht="15">
      <c r="A16" s="2">
        <v>4</v>
      </c>
      <c r="B16" s="2" t="s">
        <v>78</v>
      </c>
      <c r="C16" s="2" t="s">
        <v>18</v>
      </c>
      <c r="D16" s="47">
        <v>14046</v>
      </c>
      <c r="E16" s="51">
        <f t="shared" si="0"/>
        <v>16855.2</v>
      </c>
      <c r="F16" s="59">
        <f>14046/10000</f>
        <v>1.4046</v>
      </c>
      <c r="G16" s="60">
        <f t="shared" si="1"/>
        <v>1.6855200000000001</v>
      </c>
    </row>
    <row r="17" spans="1:7" ht="15">
      <c r="A17" s="2">
        <v>5</v>
      </c>
      <c r="B17" s="2" t="s">
        <v>81</v>
      </c>
      <c r="C17" s="2" t="s">
        <v>18</v>
      </c>
      <c r="D17" s="47">
        <v>18735</v>
      </c>
      <c r="E17" s="51">
        <f t="shared" si="0"/>
        <v>22482</v>
      </c>
      <c r="F17" s="59">
        <f>18735/10000</f>
        <v>1.8735</v>
      </c>
      <c r="G17" s="60">
        <f t="shared" si="1"/>
        <v>2.2481999999999998</v>
      </c>
    </row>
    <row r="18" spans="1:7" ht="15">
      <c r="A18" s="2">
        <v>6</v>
      </c>
      <c r="B18" s="2" t="s">
        <v>87</v>
      </c>
      <c r="C18" s="2" t="s">
        <v>18</v>
      </c>
      <c r="D18" s="47">
        <v>20627</v>
      </c>
      <c r="E18" s="51">
        <f t="shared" si="0"/>
        <v>24752.399999999998</v>
      </c>
      <c r="F18" s="59">
        <f>20627/10000</f>
        <v>2.0627</v>
      </c>
      <c r="G18" s="60">
        <f t="shared" si="1"/>
        <v>2.47524</v>
      </c>
    </row>
    <row r="19" spans="1:7" ht="15">
      <c r="A19" s="2">
        <v>7</v>
      </c>
      <c r="B19" s="2" t="s">
        <v>82</v>
      </c>
      <c r="C19" s="2" t="s">
        <v>18</v>
      </c>
      <c r="D19" s="47">
        <v>22762</v>
      </c>
      <c r="E19" s="51">
        <f t="shared" si="0"/>
        <v>27314.399999999998</v>
      </c>
      <c r="F19" s="59">
        <f>22762/10000</f>
        <v>2.2762</v>
      </c>
      <c r="G19" s="60">
        <f t="shared" si="1"/>
        <v>2.7314399999999996</v>
      </c>
    </row>
    <row r="20" spans="1:7" ht="15">
      <c r="A20" s="2">
        <v>8</v>
      </c>
      <c r="B20" s="2" t="s">
        <v>88</v>
      </c>
      <c r="C20" s="2" t="s">
        <v>18</v>
      </c>
      <c r="D20" s="47">
        <v>25129</v>
      </c>
      <c r="E20" s="51">
        <f t="shared" si="0"/>
        <v>30154.8</v>
      </c>
      <c r="F20" s="59">
        <f>25129/10000</f>
        <v>2.5129</v>
      </c>
      <c r="G20" s="60">
        <f t="shared" si="1"/>
        <v>3.01548</v>
      </c>
    </row>
    <row r="21" spans="1:7" ht="15">
      <c r="A21" s="2">
        <v>9</v>
      </c>
      <c r="B21" s="2" t="s">
        <v>83</v>
      </c>
      <c r="C21" s="2" t="s">
        <v>18</v>
      </c>
      <c r="D21" s="47">
        <v>43687</v>
      </c>
      <c r="E21" s="51">
        <f t="shared" si="0"/>
        <v>52424.4</v>
      </c>
      <c r="F21" s="59">
        <f>43687/10000</f>
        <v>4.3687</v>
      </c>
      <c r="G21" s="60">
        <f t="shared" si="1"/>
        <v>5.242439999999999</v>
      </c>
    </row>
    <row r="22" spans="1:7" ht="15">
      <c r="A22" s="2">
        <v>10</v>
      </c>
      <c r="B22" s="2" t="s">
        <v>86</v>
      </c>
      <c r="C22" s="2" t="s">
        <v>18</v>
      </c>
      <c r="D22" s="47">
        <v>46843</v>
      </c>
      <c r="E22" s="51">
        <f t="shared" si="0"/>
        <v>56211.6</v>
      </c>
      <c r="F22" s="59">
        <f>46843/10000</f>
        <v>4.6843</v>
      </c>
      <c r="G22" s="60">
        <f t="shared" si="1"/>
        <v>5.621160000000001</v>
      </c>
    </row>
    <row r="23" spans="1:7" ht="15">
      <c r="A23" s="2">
        <v>11</v>
      </c>
      <c r="B23" s="2" t="s">
        <v>84</v>
      </c>
      <c r="C23" s="2" t="s">
        <v>18</v>
      </c>
      <c r="D23" s="47">
        <v>66016</v>
      </c>
      <c r="E23" s="51">
        <f t="shared" si="0"/>
        <v>79219.2</v>
      </c>
      <c r="F23" s="59">
        <f>66016/10000</f>
        <v>6.6016</v>
      </c>
      <c r="G23" s="60">
        <f t="shared" si="1"/>
        <v>7.92192</v>
      </c>
    </row>
    <row r="24" spans="1:7" ht="15">
      <c r="A24" s="2">
        <v>12</v>
      </c>
      <c r="B24" s="2" t="s">
        <v>85</v>
      </c>
      <c r="C24" s="2" t="s">
        <v>18</v>
      </c>
      <c r="D24" s="47">
        <v>71422</v>
      </c>
      <c r="E24" s="51">
        <f t="shared" si="0"/>
        <v>85706.4</v>
      </c>
      <c r="F24" s="59">
        <f>71422/10000</f>
        <v>7.1422</v>
      </c>
      <c r="G24" s="60">
        <f t="shared" si="1"/>
        <v>8.57064</v>
      </c>
    </row>
    <row r="25" spans="1:7" ht="15">
      <c r="A25" s="2">
        <v>13</v>
      </c>
      <c r="B25" s="2" t="s">
        <v>80</v>
      </c>
      <c r="C25" s="2" t="s">
        <v>6</v>
      </c>
      <c r="D25" s="47">
        <v>1058020</v>
      </c>
      <c r="E25" s="51">
        <f t="shared" si="0"/>
        <v>1269624</v>
      </c>
      <c r="F25" s="59">
        <f>1058020/10000</f>
        <v>105.802</v>
      </c>
      <c r="G25" s="60">
        <f t="shared" si="1"/>
        <v>126.9624</v>
      </c>
    </row>
    <row r="26" spans="1:7" ht="15">
      <c r="A26" s="43" t="s">
        <v>33</v>
      </c>
      <c r="B26" s="32"/>
      <c r="C26" s="32"/>
      <c r="D26" s="32"/>
      <c r="E26" s="33"/>
      <c r="F26" s="1"/>
      <c r="G26" s="1"/>
    </row>
    <row r="27" spans="1:7" ht="15">
      <c r="A27" s="1"/>
      <c r="B27" s="104" t="s">
        <v>19</v>
      </c>
      <c r="C27" s="105"/>
      <c r="D27" s="105"/>
      <c r="E27" s="1"/>
      <c r="F27" s="1"/>
      <c r="G27" s="1"/>
    </row>
    <row r="28" spans="1:7" ht="25.5" customHeight="1">
      <c r="A28" s="2">
        <v>13</v>
      </c>
      <c r="B28" s="2" t="s">
        <v>20</v>
      </c>
      <c r="C28" s="2" t="s">
        <v>18</v>
      </c>
      <c r="D28" s="23">
        <v>14950</v>
      </c>
      <c r="E28" s="31">
        <f aca="true" t="shared" si="2" ref="E28:E37">D28*1.2</f>
        <v>17940</v>
      </c>
      <c r="F28" s="56">
        <f>14950/10000</f>
        <v>1.495</v>
      </c>
      <c r="G28" s="57">
        <f aca="true" t="shared" si="3" ref="G28:G37">F28*1.2</f>
        <v>1.794</v>
      </c>
    </row>
    <row r="29" spans="1:7" ht="15">
      <c r="A29" s="2">
        <v>14</v>
      </c>
      <c r="B29" s="2" t="s">
        <v>21</v>
      </c>
      <c r="C29" s="2" t="s">
        <v>18</v>
      </c>
      <c r="D29" s="23">
        <v>15737</v>
      </c>
      <c r="E29" s="51">
        <f t="shared" si="2"/>
        <v>18884.399999999998</v>
      </c>
      <c r="F29" s="56">
        <f>15737/10000</f>
        <v>1.5737</v>
      </c>
      <c r="G29" s="60">
        <f t="shared" si="3"/>
        <v>1.8884400000000001</v>
      </c>
    </row>
    <row r="30" spans="1:7" ht="15">
      <c r="A30" s="2">
        <v>15</v>
      </c>
      <c r="B30" s="2" t="s">
        <v>22</v>
      </c>
      <c r="C30" s="2" t="s">
        <v>18</v>
      </c>
      <c r="D30" s="23">
        <v>22965</v>
      </c>
      <c r="E30" s="31">
        <f t="shared" si="2"/>
        <v>27558</v>
      </c>
      <c r="F30" s="56">
        <f>22965/10000</f>
        <v>2.2965</v>
      </c>
      <c r="G30" s="57">
        <f t="shared" si="3"/>
        <v>2.7558</v>
      </c>
    </row>
    <row r="31" spans="1:7" ht="15">
      <c r="A31" s="2">
        <v>16</v>
      </c>
      <c r="B31" s="2" t="s">
        <v>23</v>
      </c>
      <c r="C31" s="2" t="s">
        <v>18</v>
      </c>
      <c r="D31" s="23">
        <v>24538</v>
      </c>
      <c r="E31" s="51">
        <f t="shared" si="2"/>
        <v>29445.6</v>
      </c>
      <c r="F31" s="56">
        <f>24538/10000</f>
        <v>2.4538</v>
      </c>
      <c r="G31" s="60">
        <f t="shared" si="3"/>
        <v>2.94456</v>
      </c>
    </row>
    <row r="32" spans="1:7" ht="15">
      <c r="A32" s="2">
        <v>17</v>
      </c>
      <c r="B32" s="2" t="s">
        <v>24</v>
      </c>
      <c r="C32" s="2" t="s">
        <v>18</v>
      </c>
      <c r="D32" s="23">
        <v>28440</v>
      </c>
      <c r="E32" s="31">
        <f t="shared" si="2"/>
        <v>34128</v>
      </c>
      <c r="F32" s="56">
        <f>28440/10000</f>
        <v>2.844</v>
      </c>
      <c r="G32" s="57">
        <f t="shared" si="3"/>
        <v>3.4128</v>
      </c>
    </row>
    <row r="33" spans="1:7" ht="15">
      <c r="A33" s="2">
        <v>18</v>
      </c>
      <c r="B33" s="2" t="s">
        <v>25</v>
      </c>
      <c r="C33" s="2" t="s">
        <v>18</v>
      </c>
      <c r="D33" s="23">
        <v>30406</v>
      </c>
      <c r="E33" s="31">
        <f t="shared" si="2"/>
        <v>36487.2</v>
      </c>
      <c r="F33" s="56">
        <f>30406/10000</f>
        <v>3.0406</v>
      </c>
      <c r="G33" s="57">
        <f t="shared" si="3"/>
        <v>3.64872</v>
      </c>
    </row>
    <row r="34" spans="1:7" ht="15">
      <c r="A34" s="2">
        <v>19</v>
      </c>
      <c r="B34" s="2" t="s">
        <v>26</v>
      </c>
      <c r="C34" s="2" t="s">
        <v>18</v>
      </c>
      <c r="D34" s="23">
        <v>53622</v>
      </c>
      <c r="E34" s="31">
        <f t="shared" si="2"/>
        <v>64346.399999999994</v>
      </c>
      <c r="F34" s="56">
        <f>53622/10000</f>
        <v>5.3622</v>
      </c>
      <c r="G34" s="57">
        <f t="shared" si="3"/>
        <v>6.434639999999999</v>
      </c>
    </row>
    <row r="35" spans="1:7" ht="15">
      <c r="A35" s="2">
        <v>20</v>
      </c>
      <c r="B35" s="2" t="s">
        <v>27</v>
      </c>
      <c r="C35" s="2" t="s">
        <v>18</v>
      </c>
      <c r="D35" s="23">
        <v>56243</v>
      </c>
      <c r="E35" s="31">
        <f t="shared" si="2"/>
        <v>67491.59999999999</v>
      </c>
      <c r="F35" s="56">
        <f>56243/10000</f>
        <v>5.6243</v>
      </c>
      <c r="G35" s="57">
        <f t="shared" si="3"/>
        <v>6.74916</v>
      </c>
    </row>
    <row r="36" spans="1:7" ht="15">
      <c r="A36" s="2">
        <v>21</v>
      </c>
      <c r="B36" s="2" t="s">
        <v>28</v>
      </c>
      <c r="C36" s="2" t="s">
        <v>18</v>
      </c>
      <c r="D36" s="23">
        <v>87672</v>
      </c>
      <c r="E36" s="31">
        <f t="shared" si="2"/>
        <v>105206.4</v>
      </c>
      <c r="F36" s="56">
        <f>87672/10000</f>
        <v>8.7672</v>
      </c>
      <c r="G36" s="57">
        <f t="shared" si="3"/>
        <v>10.52064</v>
      </c>
    </row>
    <row r="37" spans="1:7" ht="15">
      <c r="A37" s="2">
        <v>22</v>
      </c>
      <c r="B37" s="2" t="s">
        <v>29</v>
      </c>
      <c r="C37" s="2" t="s">
        <v>18</v>
      </c>
      <c r="D37" s="23">
        <v>92041</v>
      </c>
      <c r="E37" s="31">
        <f t="shared" si="2"/>
        <v>110449.2</v>
      </c>
      <c r="F37" s="56">
        <f>92041/10000</f>
        <v>9.2041</v>
      </c>
      <c r="G37" s="57">
        <f t="shared" si="3"/>
        <v>11.04492</v>
      </c>
    </row>
    <row r="38" spans="1:7" ht="15">
      <c r="A38" s="1"/>
      <c r="B38" s="108" t="s">
        <v>30</v>
      </c>
      <c r="C38" s="109"/>
      <c r="D38" s="109"/>
      <c r="E38" s="1"/>
      <c r="F38" s="1"/>
      <c r="G38" s="1"/>
    </row>
    <row r="39" spans="1:7" ht="15">
      <c r="A39" s="2">
        <v>23</v>
      </c>
      <c r="B39" s="2" t="s">
        <v>20</v>
      </c>
      <c r="C39" s="2" t="s">
        <v>18</v>
      </c>
      <c r="D39" s="23">
        <v>15084</v>
      </c>
      <c r="E39" s="31">
        <f aca="true" t="shared" si="4" ref="E39:E48">D39*1.2</f>
        <v>18100.8</v>
      </c>
      <c r="F39" s="56">
        <f>15084/10000</f>
        <v>1.5084</v>
      </c>
      <c r="G39" s="57">
        <f aca="true" t="shared" si="5" ref="G39:G48">F39*1.2</f>
        <v>1.81008</v>
      </c>
    </row>
    <row r="40" spans="1:7" ht="15">
      <c r="A40" s="2">
        <v>24</v>
      </c>
      <c r="B40" s="2" t="s">
        <v>21</v>
      </c>
      <c r="C40" s="2" t="s">
        <v>18</v>
      </c>
      <c r="D40" s="23">
        <v>15870</v>
      </c>
      <c r="E40" s="31">
        <f t="shared" si="4"/>
        <v>19044</v>
      </c>
      <c r="F40" s="56">
        <f>15870/10000</f>
        <v>1.587</v>
      </c>
      <c r="G40" s="57">
        <f t="shared" si="5"/>
        <v>1.9043999999999999</v>
      </c>
    </row>
    <row r="41" spans="1:7" ht="15">
      <c r="A41" s="2">
        <v>25</v>
      </c>
      <c r="B41" s="2" t="s">
        <v>22</v>
      </c>
      <c r="C41" s="2" t="s">
        <v>18</v>
      </c>
      <c r="D41" s="23">
        <v>23299</v>
      </c>
      <c r="E41" s="31">
        <f t="shared" si="4"/>
        <v>27958.8</v>
      </c>
      <c r="F41" s="56">
        <f>23299/10000</f>
        <v>2.3299</v>
      </c>
      <c r="G41" s="57">
        <f t="shared" si="5"/>
        <v>2.79588</v>
      </c>
    </row>
    <row r="42" spans="1:7" ht="15">
      <c r="A42" s="2">
        <v>26</v>
      </c>
      <c r="B42" s="2" t="s">
        <v>23</v>
      </c>
      <c r="C42" s="2" t="s">
        <v>18</v>
      </c>
      <c r="D42" s="23">
        <v>24872</v>
      </c>
      <c r="E42" s="31">
        <f t="shared" si="4"/>
        <v>29846.399999999998</v>
      </c>
      <c r="F42" s="56">
        <f>24872/10000</f>
        <v>2.4872</v>
      </c>
      <c r="G42" s="57">
        <f t="shared" si="5"/>
        <v>2.98464</v>
      </c>
    </row>
    <row r="43" spans="1:7" ht="15">
      <c r="A43" s="2">
        <v>27</v>
      </c>
      <c r="B43" s="2" t="s">
        <v>24</v>
      </c>
      <c r="C43" s="2" t="s">
        <v>18</v>
      </c>
      <c r="D43" s="23">
        <v>28907</v>
      </c>
      <c r="E43" s="31">
        <f t="shared" si="4"/>
        <v>34688.4</v>
      </c>
      <c r="F43" s="56">
        <f>28907/10000</f>
        <v>2.8907</v>
      </c>
      <c r="G43" s="57">
        <f t="shared" si="5"/>
        <v>3.4688399999999997</v>
      </c>
    </row>
    <row r="44" spans="1:7" ht="15">
      <c r="A44" s="2">
        <v>28</v>
      </c>
      <c r="B44" s="2" t="s">
        <v>25</v>
      </c>
      <c r="C44" s="2" t="s">
        <v>18</v>
      </c>
      <c r="D44" s="23">
        <v>30873</v>
      </c>
      <c r="E44" s="31">
        <f t="shared" si="4"/>
        <v>37047.6</v>
      </c>
      <c r="F44" s="56">
        <f>30873/10000</f>
        <v>3.0873</v>
      </c>
      <c r="G44" s="57">
        <f t="shared" si="5"/>
        <v>3.70476</v>
      </c>
    </row>
    <row r="45" spans="1:7" ht="15">
      <c r="A45" s="2">
        <v>29</v>
      </c>
      <c r="B45" s="2" t="s">
        <v>26</v>
      </c>
      <c r="C45" s="2" t="s">
        <v>18</v>
      </c>
      <c r="D45" s="23">
        <v>54290</v>
      </c>
      <c r="E45" s="31">
        <f t="shared" si="4"/>
        <v>65148</v>
      </c>
      <c r="F45" s="56">
        <f>54290/10000</f>
        <v>5.429</v>
      </c>
      <c r="G45" s="57">
        <f t="shared" si="5"/>
        <v>6.5148</v>
      </c>
    </row>
    <row r="46" spans="1:7" ht="15">
      <c r="A46" s="2">
        <v>30</v>
      </c>
      <c r="B46" s="2" t="s">
        <v>27</v>
      </c>
      <c r="C46" s="2" t="s">
        <v>18</v>
      </c>
      <c r="D46" s="23">
        <v>56911</v>
      </c>
      <c r="E46" s="31">
        <f t="shared" si="4"/>
        <v>68293.2</v>
      </c>
      <c r="F46" s="56">
        <f>56911/10000</f>
        <v>5.6911</v>
      </c>
      <c r="G46" s="57">
        <f t="shared" si="5"/>
        <v>6.829319999999999</v>
      </c>
    </row>
    <row r="47" spans="1:7" ht="15">
      <c r="A47" s="2">
        <v>31</v>
      </c>
      <c r="B47" s="2" t="s">
        <v>28</v>
      </c>
      <c r="C47" s="2" t="s">
        <v>18</v>
      </c>
      <c r="D47" s="23">
        <v>89341</v>
      </c>
      <c r="E47" s="31">
        <f t="shared" si="4"/>
        <v>107209.2</v>
      </c>
      <c r="F47" s="56">
        <f>89341/10000</f>
        <v>8.9341</v>
      </c>
      <c r="G47" s="57">
        <f t="shared" si="5"/>
        <v>10.720920000000001</v>
      </c>
    </row>
    <row r="48" spans="1:7" ht="15">
      <c r="A48" s="2">
        <v>32</v>
      </c>
      <c r="B48" s="2" t="s">
        <v>29</v>
      </c>
      <c r="C48" s="2" t="s">
        <v>18</v>
      </c>
      <c r="D48" s="23">
        <v>93709</v>
      </c>
      <c r="E48" s="31">
        <f t="shared" si="4"/>
        <v>112450.8</v>
      </c>
      <c r="F48" s="56">
        <f>93709/10000</f>
        <v>9.3709</v>
      </c>
      <c r="G48" s="57">
        <f t="shared" si="5"/>
        <v>11.24508</v>
      </c>
    </row>
    <row r="49" spans="1:7" ht="15">
      <c r="A49" s="1"/>
      <c r="B49" s="104" t="s">
        <v>31</v>
      </c>
      <c r="C49" s="105"/>
      <c r="D49" s="105"/>
      <c r="E49" s="1"/>
      <c r="F49" s="1"/>
      <c r="G49" s="1"/>
    </row>
    <row r="50" spans="1:7" ht="15">
      <c r="A50" s="2">
        <v>33</v>
      </c>
      <c r="B50" s="2" t="s">
        <v>20</v>
      </c>
      <c r="C50" s="2" t="s">
        <v>18</v>
      </c>
      <c r="D50" s="23">
        <v>15262</v>
      </c>
      <c r="E50" s="31">
        <f aca="true" t="shared" si="6" ref="E50:E59">D50*1.2</f>
        <v>18314.399999999998</v>
      </c>
      <c r="F50" s="56">
        <f>15262/10000</f>
        <v>1.5262</v>
      </c>
      <c r="G50" s="57">
        <f aca="true" t="shared" si="7" ref="G50:G59">F50*1.2</f>
        <v>1.83144</v>
      </c>
    </row>
    <row r="51" spans="1:7" ht="15">
      <c r="A51" s="2">
        <v>34</v>
      </c>
      <c r="B51" s="2" t="s">
        <v>21</v>
      </c>
      <c r="C51" s="2" t="s">
        <v>18</v>
      </c>
      <c r="D51" s="23">
        <v>16049</v>
      </c>
      <c r="E51" s="31">
        <f t="shared" si="6"/>
        <v>19258.8</v>
      </c>
      <c r="F51" s="56">
        <f>16049/10000</f>
        <v>1.6049</v>
      </c>
      <c r="G51" s="57">
        <f t="shared" si="7"/>
        <v>1.9258799999999998</v>
      </c>
    </row>
    <row r="52" spans="1:7" ht="15">
      <c r="A52" s="2">
        <v>35</v>
      </c>
      <c r="B52" s="2" t="s">
        <v>22</v>
      </c>
      <c r="C52" s="2" t="s">
        <v>18</v>
      </c>
      <c r="D52" s="23">
        <v>23745</v>
      </c>
      <c r="E52" s="31">
        <f t="shared" si="6"/>
        <v>28494</v>
      </c>
      <c r="F52" s="56">
        <f>23745/10000</f>
        <v>2.3745</v>
      </c>
      <c r="G52" s="57">
        <f t="shared" si="7"/>
        <v>2.8493999999999997</v>
      </c>
    </row>
    <row r="53" spans="1:7" ht="15">
      <c r="A53" s="2">
        <v>36</v>
      </c>
      <c r="B53" s="2" t="s">
        <v>23</v>
      </c>
      <c r="C53" s="2" t="s">
        <v>18</v>
      </c>
      <c r="D53" s="23">
        <v>25318</v>
      </c>
      <c r="E53" s="31">
        <f t="shared" si="6"/>
        <v>30381.6</v>
      </c>
      <c r="F53" s="56">
        <f>25318/10000</f>
        <v>2.5318</v>
      </c>
      <c r="G53" s="57">
        <f t="shared" si="7"/>
        <v>3.03816</v>
      </c>
    </row>
    <row r="54" spans="1:7" ht="15">
      <c r="A54" s="2">
        <v>37</v>
      </c>
      <c r="B54" s="2" t="s">
        <v>24</v>
      </c>
      <c r="C54" s="2" t="s">
        <v>18</v>
      </c>
      <c r="D54" s="23">
        <v>29532</v>
      </c>
      <c r="E54" s="31">
        <f t="shared" si="6"/>
        <v>35438.4</v>
      </c>
      <c r="F54" s="56">
        <f>29532/10000</f>
        <v>2.9532</v>
      </c>
      <c r="G54" s="57">
        <f t="shared" si="7"/>
        <v>3.54384</v>
      </c>
    </row>
    <row r="55" spans="1:7" ht="15">
      <c r="A55" s="2">
        <v>38</v>
      </c>
      <c r="B55" s="2" t="s">
        <v>25</v>
      </c>
      <c r="C55" s="2" t="s">
        <v>18</v>
      </c>
      <c r="D55" s="23">
        <v>31498</v>
      </c>
      <c r="E55" s="31">
        <f t="shared" si="6"/>
        <v>37797.6</v>
      </c>
      <c r="F55" s="56">
        <f>31498/10000</f>
        <v>3.1498</v>
      </c>
      <c r="G55" s="57">
        <f t="shared" si="7"/>
        <v>3.7797599999999996</v>
      </c>
    </row>
    <row r="56" spans="1:7" ht="15">
      <c r="A56" s="2">
        <v>39</v>
      </c>
      <c r="B56" s="2" t="s">
        <v>26</v>
      </c>
      <c r="C56" s="2" t="s">
        <v>18</v>
      </c>
      <c r="D56" s="23">
        <v>55182</v>
      </c>
      <c r="E56" s="31">
        <f t="shared" si="6"/>
        <v>66218.4</v>
      </c>
      <c r="F56" s="56">
        <f>55182/10000</f>
        <v>5.5182</v>
      </c>
      <c r="G56" s="57">
        <f t="shared" si="7"/>
        <v>6.62184</v>
      </c>
    </row>
    <row r="57" spans="1:7" ht="15">
      <c r="A57" s="2">
        <v>40</v>
      </c>
      <c r="B57" s="2" t="s">
        <v>27</v>
      </c>
      <c r="C57" s="2" t="s">
        <v>18</v>
      </c>
      <c r="D57" s="23">
        <v>57803</v>
      </c>
      <c r="E57" s="31">
        <f t="shared" si="6"/>
        <v>69363.59999999999</v>
      </c>
      <c r="F57" s="56">
        <f>57803/10000</f>
        <v>5.7803</v>
      </c>
      <c r="G57" s="57">
        <f t="shared" si="7"/>
        <v>6.9363600000000005</v>
      </c>
    </row>
    <row r="58" spans="1:7" ht="15">
      <c r="A58" s="2">
        <v>41</v>
      </c>
      <c r="B58" s="2" t="s">
        <v>28</v>
      </c>
      <c r="C58" s="2" t="s">
        <v>18</v>
      </c>
      <c r="D58" s="23">
        <v>91571</v>
      </c>
      <c r="E58" s="31">
        <f t="shared" si="6"/>
        <v>109885.2</v>
      </c>
      <c r="F58" s="56">
        <f>91571/10000</f>
        <v>9.1571</v>
      </c>
      <c r="G58" s="57">
        <f t="shared" si="7"/>
        <v>10.98852</v>
      </c>
    </row>
    <row r="59" spans="1:7" ht="15">
      <c r="A59" s="2">
        <v>42</v>
      </c>
      <c r="B59" s="2" t="s">
        <v>29</v>
      </c>
      <c r="C59" s="2" t="s">
        <v>18</v>
      </c>
      <c r="D59" s="23">
        <v>95941</v>
      </c>
      <c r="E59" s="31">
        <f t="shared" si="6"/>
        <v>115129.2</v>
      </c>
      <c r="F59" s="56">
        <f>95941/10000</f>
        <v>9.5941</v>
      </c>
      <c r="G59" s="57">
        <f t="shared" si="7"/>
        <v>11.51292</v>
      </c>
    </row>
    <row r="60" spans="1:7" ht="15">
      <c r="A60" s="1"/>
      <c r="B60" s="104" t="s">
        <v>39</v>
      </c>
      <c r="C60" s="105"/>
      <c r="D60" s="105"/>
      <c r="E60" s="1"/>
      <c r="F60" s="1"/>
      <c r="G60" s="1"/>
    </row>
    <row r="61" spans="1:7" ht="15">
      <c r="A61" s="2">
        <v>43</v>
      </c>
      <c r="B61" s="2" t="s">
        <v>20</v>
      </c>
      <c r="C61" s="2" t="s">
        <v>18</v>
      </c>
      <c r="D61" s="23">
        <v>14808</v>
      </c>
      <c r="E61" s="31">
        <f aca="true" t="shared" si="8" ref="E61:E70">D61*1.2</f>
        <v>17769.6</v>
      </c>
      <c r="F61" s="56">
        <f>14808/10000</f>
        <v>1.4808</v>
      </c>
      <c r="G61" s="57">
        <f aca="true" t="shared" si="9" ref="G61:G70">F61*1.2</f>
        <v>1.7769599999999999</v>
      </c>
    </row>
    <row r="62" spans="1:7" ht="15">
      <c r="A62" s="2">
        <v>44</v>
      </c>
      <c r="B62" s="2" t="s">
        <v>21</v>
      </c>
      <c r="C62" s="2" t="s">
        <v>18</v>
      </c>
      <c r="D62" s="23">
        <v>15594</v>
      </c>
      <c r="E62" s="31">
        <f t="shared" si="8"/>
        <v>18712.8</v>
      </c>
      <c r="F62" s="56">
        <f>15594/10000</f>
        <v>1.5594</v>
      </c>
      <c r="G62" s="57">
        <f t="shared" si="9"/>
        <v>1.8712799999999998</v>
      </c>
    </row>
    <row r="63" spans="1:7" ht="15">
      <c r="A63" s="2">
        <v>45</v>
      </c>
      <c r="B63" s="2" t="s">
        <v>22</v>
      </c>
      <c r="C63" s="2" t="s">
        <v>18</v>
      </c>
      <c r="D63" s="23">
        <v>22609</v>
      </c>
      <c r="E63" s="31">
        <f t="shared" si="8"/>
        <v>27130.8</v>
      </c>
      <c r="F63" s="56">
        <f>22609/10000</f>
        <v>2.2609</v>
      </c>
      <c r="G63" s="57">
        <f t="shared" si="9"/>
        <v>2.7130799999999997</v>
      </c>
    </row>
    <row r="64" spans="1:7" ht="15">
      <c r="A64" s="2">
        <v>46</v>
      </c>
      <c r="B64" s="2" t="s">
        <v>23</v>
      </c>
      <c r="C64" s="2" t="s">
        <v>18</v>
      </c>
      <c r="D64" s="23">
        <v>24182</v>
      </c>
      <c r="E64" s="31">
        <f t="shared" si="8"/>
        <v>29018.399999999998</v>
      </c>
      <c r="F64" s="56">
        <f>24182/10000</f>
        <v>2.4182</v>
      </c>
      <c r="G64" s="57">
        <f t="shared" si="9"/>
        <v>2.90184</v>
      </c>
    </row>
    <row r="65" spans="1:7" ht="15">
      <c r="A65" s="2">
        <v>47</v>
      </c>
      <c r="B65" s="2" t="s">
        <v>24</v>
      </c>
      <c r="C65" s="2" t="s">
        <v>18</v>
      </c>
      <c r="D65" s="23">
        <v>27941</v>
      </c>
      <c r="E65" s="31">
        <f t="shared" si="8"/>
        <v>33529.2</v>
      </c>
      <c r="F65" s="56">
        <f>27941/10000</f>
        <v>2.7941</v>
      </c>
      <c r="G65" s="57">
        <f t="shared" si="9"/>
        <v>3.3529199999999997</v>
      </c>
    </row>
    <row r="66" spans="1:7" ht="15">
      <c r="A66" s="2">
        <v>48</v>
      </c>
      <c r="B66" s="2" t="s">
        <v>25</v>
      </c>
      <c r="C66" s="2" t="s">
        <v>18</v>
      </c>
      <c r="D66" s="23">
        <v>29908</v>
      </c>
      <c r="E66" s="31">
        <f t="shared" si="8"/>
        <v>35889.6</v>
      </c>
      <c r="F66" s="56">
        <f>29908/10000</f>
        <v>2.9908</v>
      </c>
      <c r="G66" s="57">
        <f t="shared" si="9"/>
        <v>3.58896</v>
      </c>
    </row>
    <row r="67" spans="1:7" ht="15">
      <c r="A67" s="2">
        <v>49</v>
      </c>
      <c r="B67" s="2" t="s">
        <v>26</v>
      </c>
      <c r="C67" s="2" t="s">
        <v>18</v>
      </c>
      <c r="D67" s="23">
        <v>52910</v>
      </c>
      <c r="E67" s="31">
        <f t="shared" si="8"/>
        <v>63492</v>
      </c>
      <c r="F67" s="56">
        <f>52910/10000</f>
        <v>5.291</v>
      </c>
      <c r="G67" s="57">
        <f t="shared" si="9"/>
        <v>6.349200000000001</v>
      </c>
    </row>
    <row r="68" spans="1:7" ht="15">
      <c r="A68" s="2">
        <v>50</v>
      </c>
      <c r="B68" s="2" t="s">
        <v>27</v>
      </c>
      <c r="C68" s="2" t="s">
        <v>18</v>
      </c>
      <c r="D68" s="23">
        <v>55532</v>
      </c>
      <c r="E68" s="31">
        <f t="shared" si="8"/>
        <v>66638.4</v>
      </c>
      <c r="F68" s="56">
        <f>55532/10000</f>
        <v>5.5532</v>
      </c>
      <c r="G68" s="57">
        <f t="shared" si="9"/>
        <v>6.66384</v>
      </c>
    </row>
    <row r="69" spans="1:7" ht="15">
      <c r="A69" s="2">
        <v>51</v>
      </c>
      <c r="B69" s="2" t="s">
        <v>28</v>
      </c>
      <c r="C69" s="2" t="s">
        <v>18</v>
      </c>
      <c r="D69" s="23">
        <v>85894</v>
      </c>
      <c r="E69" s="31">
        <f t="shared" si="8"/>
        <v>103072.8</v>
      </c>
      <c r="F69" s="56">
        <f>85894/10000</f>
        <v>8.5894</v>
      </c>
      <c r="G69" s="57">
        <f t="shared" si="9"/>
        <v>10.307279999999999</v>
      </c>
    </row>
    <row r="70" spans="1:7" ht="15">
      <c r="A70" s="2">
        <v>52</v>
      </c>
      <c r="B70" s="2" t="s">
        <v>29</v>
      </c>
      <c r="C70" s="2" t="s">
        <v>18</v>
      </c>
      <c r="D70" s="23">
        <v>90262</v>
      </c>
      <c r="E70" s="31">
        <f t="shared" si="8"/>
        <v>108314.4</v>
      </c>
      <c r="F70" s="56">
        <f>90262/10000</f>
        <v>9.0262</v>
      </c>
      <c r="G70" s="57">
        <f t="shared" si="9"/>
        <v>10.831439999999999</v>
      </c>
    </row>
    <row r="71" spans="1:7" ht="15">
      <c r="A71" s="1"/>
      <c r="B71" s="104" t="s">
        <v>41</v>
      </c>
      <c r="C71" s="105"/>
      <c r="D71" s="105"/>
      <c r="E71" s="1"/>
      <c r="F71" s="1"/>
      <c r="G71" s="1"/>
    </row>
    <row r="72" spans="1:7" ht="15">
      <c r="A72" s="1">
        <v>53</v>
      </c>
      <c r="B72" s="2" t="s">
        <v>20</v>
      </c>
      <c r="C72" s="2" t="s">
        <v>18</v>
      </c>
      <c r="D72" s="23">
        <v>14770</v>
      </c>
      <c r="E72" s="31">
        <f aca="true" t="shared" si="10" ref="E72:E81">D72*1.2</f>
        <v>17724</v>
      </c>
      <c r="F72" s="56">
        <f>14770/10000</f>
        <v>1.477</v>
      </c>
      <c r="G72" s="57">
        <f aca="true" t="shared" si="11" ref="G72:G81">F72*1.2</f>
        <v>1.7724</v>
      </c>
    </row>
    <row r="73" spans="1:7" ht="15">
      <c r="A73" s="1">
        <v>54</v>
      </c>
      <c r="B73" s="2" t="s">
        <v>21</v>
      </c>
      <c r="C73" s="2" t="s">
        <v>18</v>
      </c>
      <c r="D73" s="23">
        <v>15556</v>
      </c>
      <c r="E73" s="31">
        <f t="shared" si="10"/>
        <v>18667.2</v>
      </c>
      <c r="F73" s="56">
        <f>15556/10000</f>
        <v>1.5556</v>
      </c>
      <c r="G73" s="57">
        <f t="shared" si="11"/>
        <v>1.86672</v>
      </c>
    </row>
    <row r="74" spans="1:7" ht="15">
      <c r="A74" s="1">
        <v>55</v>
      </c>
      <c r="B74" s="2" t="s">
        <v>22</v>
      </c>
      <c r="C74" s="2" t="s">
        <v>18</v>
      </c>
      <c r="D74" s="23">
        <v>22514</v>
      </c>
      <c r="E74" s="31">
        <f t="shared" si="10"/>
        <v>27016.8</v>
      </c>
      <c r="F74" s="56">
        <f>22514/10000</f>
        <v>2.2514</v>
      </c>
      <c r="G74" s="57">
        <f t="shared" si="11"/>
        <v>2.7016799999999996</v>
      </c>
    </row>
    <row r="75" spans="1:7" ht="15">
      <c r="A75" s="1">
        <v>56</v>
      </c>
      <c r="B75" s="2" t="s">
        <v>23</v>
      </c>
      <c r="C75" s="2" t="s">
        <v>18</v>
      </c>
      <c r="D75" s="23">
        <v>24086</v>
      </c>
      <c r="E75" s="31">
        <f t="shared" si="10"/>
        <v>28903.2</v>
      </c>
      <c r="F75" s="56">
        <f>24086/10000</f>
        <v>2.4086</v>
      </c>
      <c r="G75" s="57">
        <f t="shared" si="11"/>
        <v>2.8903199999999996</v>
      </c>
    </row>
    <row r="76" spans="1:7" ht="15">
      <c r="A76" s="1">
        <v>57</v>
      </c>
      <c r="B76" s="2" t="s">
        <v>24</v>
      </c>
      <c r="C76" s="2" t="s">
        <v>18</v>
      </c>
      <c r="D76" s="23">
        <v>27808</v>
      </c>
      <c r="E76" s="31">
        <f t="shared" si="10"/>
        <v>33369.6</v>
      </c>
      <c r="F76" s="56">
        <f>27808/10000</f>
        <v>2.7808</v>
      </c>
      <c r="G76" s="57">
        <f t="shared" si="11"/>
        <v>3.33696</v>
      </c>
    </row>
    <row r="77" spans="1:7" ht="15">
      <c r="A77" s="1">
        <v>58</v>
      </c>
      <c r="B77" s="2" t="s">
        <v>25</v>
      </c>
      <c r="C77" s="2" t="s">
        <v>18</v>
      </c>
      <c r="D77" s="23">
        <v>29773</v>
      </c>
      <c r="E77" s="31">
        <f t="shared" si="10"/>
        <v>35727.6</v>
      </c>
      <c r="F77" s="56">
        <f>29773/10000</f>
        <v>2.9773</v>
      </c>
      <c r="G77" s="57">
        <f t="shared" si="11"/>
        <v>3.57276</v>
      </c>
    </row>
    <row r="78" spans="1:7" ht="15">
      <c r="A78" s="1">
        <v>59</v>
      </c>
      <c r="B78" s="2" t="s">
        <v>26</v>
      </c>
      <c r="C78" s="2" t="s">
        <v>18</v>
      </c>
      <c r="D78" s="23">
        <v>52719</v>
      </c>
      <c r="E78" s="31">
        <f t="shared" si="10"/>
        <v>63262.799999999996</v>
      </c>
      <c r="F78" s="56">
        <f>52719/10000</f>
        <v>5.2719</v>
      </c>
      <c r="G78" s="57">
        <f t="shared" si="11"/>
        <v>6.32628</v>
      </c>
    </row>
    <row r="79" spans="1:7" ht="15">
      <c r="A79" s="1">
        <v>60</v>
      </c>
      <c r="B79" s="2" t="s">
        <v>27</v>
      </c>
      <c r="C79" s="2" t="s">
        <v>18</v>
      </c>
      <c r="D79" s="23">
        <v>55340</v>
      </c>
      <c r="E79" s="31">
        <f t="shared" si="10"/>
        <v>66408</v>
      </c>
      <c r="F79" s="56">
        <f>55340/10000</f>
        <v>5.534</v>
      </c>
      <c r="G79" s="57">
        <f t="shared" si="11"/>
        <v>6.6408</v>
      </c>
    </row>
    <row r="80" spans="1:7" ht="15">
      <c r="A80" s="1">
        <v>61</v>
      </c>
      <c r="B80" s="2" t="s">
        <v>28</v>
      </c>
      <c r="C80" s="2" t="s">
        <v>18</v>
      </c>
      <c r="D80" s="23">
        <v>85414</v>
      </c>
      <c r="E80" s="31">
        <f t="shared" si="10"/>
        <v>102496.8</v>
      </c>
      <c r="F80" s="56">
        <f>85414/10000</f>
        <v>8.5414</v>
      </c>
      <c r="G80" s="57">
        <f t="shared" si="11"/>
        <v>10.24968</v>
      </c>
    </row>
    <row r="81" spans="1:7" ht="15">
      <c r="A81" s="1">
        <v>62</v>
      </c>
      <c r="B81" s="2" t="s">
        <v>29</v>
      </c>
      <c r="C81" s="2" t="s">
        <v>18</v>
      </c>
      <c r="D81" s="23">
        <v>89782</v>
      </c>
      <c r="E81" s="31">
        <f t="shared" si="10"/>
        <v>107738.4</v>
      </c>
      <c r="F81" s="56">
        <f>89782/10000</f>
        <v>8.9782</v>
      </c>
      <c r="G81" s="57">
        <f t="shared" si="11"/>
        <v>10.773839999999998</v>
      </c>
    </row>
    <row r="82" spans="1:7" ht="15">
      <c r="A82" s="1"/>
      <c r="B82" s="104" t="s">
        <v>40</v>
      </c>
      <c r="C82" s="105"/>
      <c r="D82" s="105"/>
      <c r="E82" s="1"/>
      <c r="F82" s="1"/>
      <c r="G82" s="1"/>
    </row>
    <row r="83" spans="1:7" ht="15">
      <c r="A83" s="1">
        <v>63</v>
      </c>
      <c r="B83" s="2" t="s">
        <v>20</v>
      </c>
      <c r="C83" s="2" t="s">
        <v>18</v>
      </c>
      <c r="D83" s="23">
        <v>14654</v>
      </c>
      <c r="E83" s="31">
        <f aca="true" t="shared" si="12" ref="E83:E92">D83*1.2</f>
        <v>17584.8</v>
      </c>
      <c r="F83" s="56">
        <f>14654/10000</f>
        <v>1.4654</v>
      </c>
      <c r="G83" s="57">
        <f aca="true" t="shared" si="13" ref="G83:G92">F83*1.2</f>
        <v>1.75848</v>
      </c>
    </row>
    <row r="84" spans="1:7" ht="15">
      <c r="A84" s="1">
        <v>64</v>
      </c>
      <c r="B84" s="2" t="s">
        <v>21</v>
      </c>
      <c r="C84" s="2" t="s">
        <v>18</v>
      </c>
      <c r="D84" s="23">
        <v>15440</v>
      </c>
      <c r="E84" s="31">
        <f t="shared" si="12"/>
        <v>18528</v>
      </c>
      <c r="F84" s="56">
        <f>15440/10000</f>
        <v>1.544</v>
      </c>
      <c r="G84" s="57">
        <f t="shared" si="13"/>
        <v>1.8528</v>
      </c>
    </row>
    <row r="85" spans="1:7" ht="15">
      <c r="A85" s="1">
        <v>65</v>
      </c>
      <c r="B85" s="2" t="s">
        <v>22</v>
      </c>
      <c r="C85" s="2" t="s">
        <v>18</v>
      </c>
      <c r="D85" s="23">
        <v>22224</v>
      </c>
      <c r="E85" s="31">
        <f t="shared" si="12"/>
        <v>26668.8</v>
      </c>
      <c r="F85" s="56">
        <f>22224/10000</f>
        <v>2.2224</v>
      </c>
      <c r="G85" s="57">
        <f t="shared" si="13"/>
        <v>2.66688</v>
      </c>
    </row>
    <row r="86" spans="1:7" ht="15">
      <c r="A86" s="1">
        <v>66</v>
      </c>
      <c r="B86" s="2" t="s">
        <v>23</v>
      </c>
      <c r="C86" s="2" t="s">
        <v>18</v>
      </c>
      <c r="D86" s="23">
        <v>23796</v>
      </c>
      <c r="E86" s="31">
        <f t="shared" si="12"/>
        <v>28555.2</v>
      </c>
      <c r="F86" s="56">
        <f>23796/10000</f>
        <v>2.3796</v>
      </c>
      <c r="G86" s="57">
        <f t="shared" si="13"/>
        <v>2.85552</v>
      </c>
    </row>
    <row r="87" spans="1:7" ht="15">
      <c r="A87" s="1">
        <v>67</v>
      </c>
      <c r="B87" s="2" t="s">
        <v>24</v>
      </c>
      <c r="C87" s="2" t="s">
        <v>18</v>
      </c>
      <c r="D87" s="23">
        <v>27401</v>
      </c>
      <c r="E87" s="31">
        <f t="shared" si="12"/>
        <v>32881.2</v>
      </c>
      <c r="F87" s="56">
        <f>27401/10000</f>
        <v>2.7401</v>
      </c>
      <c r="G87" s="57">
        <f t="shared" si="13"/>
        <v>3.2881199999999997</v>
      </c>
    </row>
    <row r="88" spans="1:7" ht="15">
      <c r="A88" s="1">
        <v>68</v>
      </c>
      <c r="B88" s="2" t="s">
        <v>25</v>
      </c>
      <c r="C88" s="2" t="s">
        <v>18</v>
      </c>
      <c r="D88" s="23">
        <v>29367</v>
      </c>
      <c r="E88" s="31">
        <f t="shared" si="12"/>
        <v>35240.4</v>
      </c>
      <c r="F88" s="56">
        <f>29367/10000</f>
        <v>2.9367</v>
      </c>
      <c r="G88" s="57">
        <f t="shared" si="13"/>
        <v>3.52404</v>
      </c>
    </row>
    <row r="89" spans="1:7" ht="15">
      <c r="A89" s="1">
        <v>69</v>
      </c>
      <c r="B89" s="2" t="s">
        <v>26</v>
      </c>
      <c r="C89" s="2" t="s">
        <v>18</v>
      </c>
      <c r="D89" s="23">
        <v>52138</v>
      </c>
      <c r="E89" s="31">
        <f t="shared" si="12"/>
        <v>62565.6</v>
      </c>
      <c r="F89" s="56">
        <f>52138/10000</f>
        <v>5.2138</v>
      </c>
      <c r="G89" s="57">
        <f t="shared" si="13"/>
        <v>6.2565599999999995</v>
      </c>
    </row>
    <row r="90" spans="1:7" ht="15">
      <c r="A90" s="1">
        <v>70</v>
      </c>
      <c r="B90" s="2" t="s">
        <v>27</v>
      </c>
      <c r="C90" s="2" t="s">
        <v>18</v>
      </c>
      <c r="D90" s="23">
        <v>54759</v>
      </c>
      <c r="E90" s="31">
        <f t="shared" si="12"/>
        <v>65710.8</v>
      </c>
      <c r="F90" s="56">
        <f>54759/10000</f>
        <v>5.4759</v>
      </c>
      <c r="G90" s="57">
        <f t="shared" si="13"/>
        <v>6.57108</v>
      </c>
    </row>
    <row r="91" spans="1:7" ht="15">
      <c r="A91" s="1">
        <v>71</v>
      </c>
      <c r="B91" s="2" t="s">
        <v>28</v>
      </c>
      <c r="C91" s="2" t="s">
        <v>18</v>
      </c>
      <c r="D91" s="23">
        <v>83963</v>
      </c>
      <c r="E91" s="31">
        <f t="shared" si="12"/>
        <v>100755.59999999999</v>
      </c>
      <c r="F91" s="56">
        <f>83963/10000</f>
        <v>8.3963</v>
      </c>
      <c r="G91" s="57">
        <f t="shared" si="13"/>
        <v>10.07556</v>
      </c>
    </row>
    <row r="92" spans="1:7" ht="15">
      <c r="A92" s="1">
        <v>72</v>
      </c>
      <c r="B92" s="2" t="s">
        <v>29</v>
      </c>
      <c r="C92" s="2" t="s">
        <v>18</v>
      </c>
      <c r="D92" s="23">
        <v>88331</v>
      </c>
      <c r="E92" s="31">
        <f t="shared" si="12"/>
        <v>105997.2</v>
      </c>
      <c r="F92" s="56">
        <f>88331/10000</f>
        <v>8.8331</v>
      </c>
      <c r="G92" s="57">
        <f t="shared" si="13"/>
        <v>10.59972</v>
      </c>
    </row>
    <row r="93" spans="1:7" ht="15">
      <c r="A93" s="1"/>
      <c r="B93" s="104" t="s">
        <v>42</v>
      </c>
      <c r="C93" s="105"/>
      <c r="D93" s="105"/>
      <c r="E93" s="1"/>
      <c r="F93" s="1"/>
      <c r="G93" s="1"/>
    </row>
    <row r="94" spans="1:7" ht="15">
      <c r="A94" s="1">
        <v>73</v>
      </c>
      <c r="B94" s="2" t="s">
        <v>20</v>
      </c>
      <c r="C94" s="2" t="s">
        <v>18</v>
      </c>
      <c r="D94" s="23">
        <v>14475</v>
      </c>
      <c r="E94" s="12">
        <f>D94*1.2</f>
        <v>17370</v>
      </c>
      <c r="F94" s="56">
        <f>14475/10000</f>
        <v>1.4475</v>
      </c>
      <c r="G94" s="61">
        <f>F94*1.2</f>
        <v>1.7369999999999999</v>
      </c>
    </row>
    <row r="95" spans="1:7" ht="15">
      <c r="A95" s="1">
        <v>74</v>
      </c>
      <c r="B95" s="2" t="s">
        <v>21</v>
      </c>
      <c r="C95" s="2" t="s">
        <v>18</v>
      </c>
      <c r="D95" s="23">
        <v>15261</v>
      </c>
      <c r="E95" s="12">
        <f aca="true" t="shared" si="14" ref="E95:E103">D95*1.2</f>
        <v>18313.2</v>
      </c>
      <c r="F95" s="56">
        <f>15261/10000</f>
        <v>1.5261</v>
      </c>
      <c r="G95" s="61">
        <f aca="true" t="shared" si="15" ref="G95:G103">F95*1.2</f>
        <v>1.8313199999999998</v>
      </c>
    </row>
    <row r="96" spans="1:7" ht="15">
      <c r="A96" s="1">
        <v>75</v>
      </c>
      <c r="B96" s="2" t="s">
        <v>22</v>
      </c>
      <c r="C96" s="2" t="s">
        <v>18</v>
      </c>
      <c r="D96" s="23">
        <v>21776</v>
      </c>
      <c r="E96" s="12">
        <f t="shared" si="14"/>
        <v>26131.2</v>
      </c>
      <c r="F96" s="56">
        <f>21776/10000</f>
        <v>2.1776</v>
      </c>
      <c r="G96" s="61">
        <f t="shared" si="15"/>
        <v>2.61312</v>
      </c>
    </row>
    <row r="97" spans="1:7" ht="15">
      <c r="A97" s="1">
        <v>76</v>
      </c>
      <c r="B97" s="2" t="s">
        <v>23</v>
      </c>
      <c r="C97" s="2" t="s">
        <v>18</v>
      </c>
      <c r="D97" s="23">
        <v>23348</v>
      </c>
      <c r="E97" s="12">
        <f t="shared" si="14"/>
        <v>28017.6</v>
      </c>
      <c r="F97" s="56">
        <f>23348/10000</f>
        <v>2.3348</v>
      </c>
      <c r="G97" s="61">
        <f t="shared" si="15"/>
        <v>2.80176</v>
      </c>
    </row>
    <row r="98" spans="1:7" ht="15">
      <c r="A98" s="1">
        <v>77</v>
      </c>
      <c r="B98" s="2" t="s">
        <v>24</v>
      </c>
      <c r="C98" s="2" t="s">
        <v>18</v>
      </c>
      <c r="D98" s="23">
        <v>26774</v>
      </c>
      <c r="E98" s="12">
        <f t="shared" si="14"/>
        <v>32128.8</v>
      </c>
      <c r="F98" s="56">
        <f>26774/10000</f>
        <v>2.6774</v>
      </c>
      <c r="G98" s="61">
        <f t="shared" si="15"/>
        <v>3.2128799999999997</v>
      </c>
    </row>
    <row r="99" spans="1:7" ht="15">
      <c r="A99" s="1">
        <v>78</v>
      </c>
      <c r="B99" s="2" t="s">
        <v>25</v>
      </c>
      <c r="C99" s="2" t="s">
        <v>18</v>
      </c>
      <c r="D99" s="23">
        <v>28740</v>
      </c>
      <c r="E99" s="12">
        <f t="shared" si="14"/>
        <v>34488</v>
      </c>
      <c r="F99" s="56">
        <f>28740/10000</f>
        <v>2.874</v>
      </c>
      <c r="G99" s="61">
        <f t="shared" si="15"/>
        <v>3.4488</v>
      </c>
    </row>
    <row r="100" spans="1:7" ht="15">
      <c r="A100" s="1">
        <v>79</v>
      </c>
      <c r="B100" s="2" t="s">
        <v>26</v>
      </c>
      <c r="C100" s="2" t="s">
        <v>18</v>
      </c>
      <c r="D100" s="23">
        <v>51242</v>
      </c>
      <c r="E100" s="12">
        <f t="shared" si="14"/>
        <v>61490.399999999994</v>
      </c>
      <c r="F100" s="56">
        <f>51242/10000</f>
        <v>5.1242</v>
      </c>
      <c r="G100" s="61">
        <f t="shared" si="15"/>
        <v>6.14904</v>
      </c>
    </row>
    <row r="101" spans="1:7" ht="15">
      <c r="A101" s="1">
        <v>80</v>
      </c>
      <c r="B101" s="2" t="s">
        <v>27</v>
      </c>
      <c r="C101" s="2" t="s">
        <v>18</v>
      </c>
      <c r="D101" s="23">
        <v>53863</v>
      </c>
      <c r="E101" s="12">
        <f t="shared" si="14"/>
        <v>64635.6</v>
      </c>
      <c r="F101" s="56">
        <f>53863/10000</f>
        <v>5.3863</v>
      </c>
      <c r="G101" s="61">
        <f t="shared" si="15"/>
        <v>6.46356</v>
      </c>
    </row>
    <row r="102" spans="1:7" ht="15">
      <c r="A102" s="1">
        <v>81</v>
      </c>
      <c r="B102" s="2" t="s">
        <v>28</v>
      </c>
      <c r="C102" s="2" t="s">
        <v>18</v>
      </c>
      <c r="D102" s="23">
        <v>81723</v>
      </c>
      <c r="E102" s="12">
        <f t="shared" si="14"/>
        <v>98067.59999999999</v>
      </c>
      <c r="F102" s="56">
        <f>81723/10000</f>
        <v>8.1723</v>
      </c>
      <c r="G102" s="61">
        <f t="shared" si="15"/>
        <v>9.806759999999999</v>
      </c>
    </row>
    <row r="103" spans="1:7" ht="15">
      <c r="A103" s="1">
        <v>82</v>
      </c>
      <c r="B103" s="2" t="s">
        <v>29</v>
      </c>
      <c r="C103" s="2" t="s">
        <v>18</v>
      </c>
      <c r="D103" s="23">
        <v>86092</v>
      </c>
      <c r="E103" s="12">
        <f t="shared" si="14"/>
        <v>103310.4</v>
      </c>
      <c r="F103" s="56">
        <f>86092/10000</f>
        <v>8.6092</v>
      </c>
      <c r="G103" s="61">
        <f t="shared" si="15"/>
        <v>10.33104</v>
      </c>
    </row>
    <row r="104" spans="1:7" ht="15">
      <c r="A104" s="1"/>
      <c r="B104" s="104" t="s">
        <v>43</v>
      </c>
      <c r="C104" s="105"/>
      <c r="D104" s="105"/>
      <c r="E104" s="1"/>
      <c r="F104" s="1"/>
      <c r="G104" s="1"/>
    </row>
    <row r="105" spans="1:7" ht="15">
      <c r="A105" s="1">
        <v>83</v>
      </c>
      <c r="B105" s="2" t="s">
        <v>20</v>
      </c>
      <c r="C105" s="2" t="s">
        <v>18</v>
      </c>
      <c r="D105" s="23">
        <v>14704</v>
      </c>
      <c r="E105" s="12">
        <f aca="true" t="shared" si="16" ref="E105:E114">D105*1.2</f>
        <v>17644.8</v>
      </c>
      <c r="F105" s="56">
        <f>14704/10000</f>
        <v>1.4704</v>
      </c>
      <c r="G105" s="61">
        <f aca="true" t="shared" si="17" ref="G105:G114">F105*1.2</f>
        <v>1.7644799999999998</v>
      </c>
    </row>
    <row r="106" spans="1:7" ht="15">
      <c r="A106" s="1">
        <v>84</v>
      </c>
      <c r="B106" s="2" t="s">
        <v>21</v>
      </c>
      <c r="C106" s="2" t="s">
        <v>18</v>
      </c>
      <c r="D106" s="23">
        <v>15490</v>
      </c>
      <c r="E106" s="12">
        <f t="shared" si="16"/>
        <v>18588</v>
      </c>
      <c r="F106" s="56">
        <f>15490/10000</f>
        <v>1.549</v>
      </c>
      <c r="G106" s="61">
        <f t="shared" si="17"/>
        <v>1.8587999999999998</v>
      </c>
    </row>
    <row r="107" spans="1:7" ht="15">
      <c r="A107" s="1">
        <v>85</v>
      </c>
      <c r="B107" s="2" t="s">
        <v>22</v>
      </c>
      <c r="C107" s="2" t="s">
        <v>18</v>
      </c>
      <c r="D107" s="23">
        <v>22348</v>
      </c>
      <c r="E107" s="12">
        <f t="shared" si="16"/>
        <v>26817.6</v>
      </c>
      <c r="F107" s="56">
        <f>22348/10000</f>
        <v>2.2348</v>
      </c>
      <c r="G107" s="61">
        <f t="shared" si="17"/>
        <v>2.6817599999999997</v>
      </c>
    </row>
    <row r="108" spans="1:7" ht="15">
      <c r="A108" s="1">
        <v>86</v>
      </c>
      <c r="B108" s="2" t="s">
        <v>23</v>
      </c>
      <c r="C108" s="2" t="s">
        <v>18</v>
      </c>
      <c r="D108" s="23">
        <v>23921</v>
      </c>
      <c r="E108" s="12">
        <f t="shared" si="16"/>
        <v>28705.2</v>
      </c>
      <c r="F108" s="56">
        <f>23921/10000</f>
        <v>2.3921</v>
      </c>
      <c r="G108" s="61">
        <f t="shared" si="17"/>
        <v>2.87052</v>
      </c>
    </row>
    <row r="109" spans="1:7" ht="15">
      <c r="A109" s="1">
        <v>87</v>
      </c>
      <c r="B109" s="2" t="s">
        <v>24</v>
      </c>
      <c r="C109" s="2" t="s">
        <v>18</v>
      </c>
      <c r="D109" s="23">
        <v>27576</v>
      </c>
      <c r="E109" s="12">
        <f t="shared" si="16"/>
        <v>33091.2</v>
      </c>
      <c r="F109" s="56">
        <f>27576/10000</f>
        <v>2.7576</v>
      </c>
      <c r="G109" s="61">
        <f t="shared" si="17"/>
        <v>3.30912</v>
      </c>
    </row>
    <row r="110" spans="1:7" ht="15">
      <c r="A110" s="1">
        <v>88</v>
      </c>
      <c r="B110" s="2" t="s">
        <v>25</v>
      </c>
      <c r="C110" s="2" t="s">
        <v>18</v>
      </c>
      <c r="D110" s="23">
        <v>29542</v>
      </c>
      <c r="E110" s="12">
        <f t="shared" si="16"/>
        <v>35450.4</v>
      </c>
      <c r="F110" s="56">
        <f>29542/10000</f>
        <v>2.9542</v>
      </c>
      <c r="G110" s="61">
        <f t="shared" si="17"/>
        <v>3.54504</v>
      </c>
    </row>
    <row r="111" spans="1:7" ht="15">
      <c r="A111" s="1">
        <v>89</v>
      </c>
      <c r="B111" s="2" t="s">
        <v>26</v>
      </c>
      <c r="C111" s="2" t="s">
        <v>18</v>
      </c>
      <c r="D111" s="23">
        <v>52388</v>
      </c>
      <c r="E111" s="12">
        <f t="shared" si="16"/>
        <v>62865.6</v>
      </c>
      <c r="F111" s="56">
        <f>52388/10000</f>
        <v>5.2388</v>
      </c>
      <c r="G111" s="61">
        <f t="shared" si="17"/>
        <v>6.286560000000001</v>
      </c>
    </row>
    <row r="112" spans="1:7" ht="15">
      <c r="A112" s="1">
        <v>90</v>
      </c>
      <c r="B112" s="2" t="s">
        <v>27</v>
      </c>
      <c r="C112" s="2" t="s">
        <v>18</v>
      </c>
      <c r="D112" s="23">
        <v>55009</v>
      </c>
      <c r="E112" s="12">
        <f t="shared" si="16"/>
        <v>66010.8</v>
      </c>
      <c r="F112" s="56">
        <f>55009/10000</f>
        <v>5.5009</v>
      </c>
      <c r="G112" s="61">
        <f t="shared" si="17"/>
        <v>6.60108</v>
      </c>
    </row>
    <row r="113" spans="1:7" ht="15">
      <c r="A113" s="1">
        <v>91</v>
      </c>
      <c r="B113" s="2" t="s">
        <v>28</v>
      </c>
      <c r="C113" s="2" t="s">
        <v>18</v>
      </c>
      <c r="D113" s="23">
        <v>84587</v>
      </c>
      <c r="E113" s="12">
        <f t="shared" si="16"/>
        <v>101504.4</v>
      </c>
      <c r="F113" s="56">
        <f>84587/10000</f>
        <v>8.4587</v>
      </c>
      <c r="G113" s="61">
        <f t="shared" si="17"/>
        <v>10.15044</v>
      </c>
    </row>
    <row r="114" spans="1:7" ht="15">
      <c r="A114" s="1">
        <v>92</v>
      </c>
      <c r="B114" s="2" t="s">
        <v>29</v>
      </c>
      <c r="C114" s="2" t="s">
        <v>18</v>
      </c>
      <c r="D114" s="23">
        <v>88956</v>
      </c>
      <c r="E114" s="12">
        <f t="shared" si="16"/>
        <v>106747.2</v>
      </c>
      <c r="F114" s="56">
        <f>88956/10000</f>
        <v>8.8956</v>
      </c>
      <c r="G114" s="61">
        <f t="shared" si="17"/>
        <v>10.674719999999999</v>
      </c>
    </row>
    <row r="115" spans="1:7" ht="15">
      <c r="A115" s="1"/>
      <c r="B115" s="104" t="s">
        <v>44</v>
      </c>
      <c r="C115" s="105"/>
      <c r="D115" s="105"/>
      <c r="E115" s="1"/>
      <c r="F115" s="1"/>
      <c r="G115" s="1"/>
    </row>
    <row r="116" spans="1:7" ht="15">
      <c r="A116" s="1">
        <v>93</v>
      </c>
      <c r="B116" s="2" t="s">
        <v>20</v>
      </c>
      <c r="C116" s="2" t="s">
        <v>18</v>
      </c>
      <c r="D116" s="23">
        <v>14590</v>
      </c>
      <c r="E116" s="12">
        <f aca="true" t="shared" si="18" ref="E116:E125">D116*1.2</f>
        <v>17508</v>
      </c>
      <c r="F116" s="56">
        <f>14590/10000</f>
        <v>1.459</v>
      </c>
      <c r="G116" s="61">
        <f aca="true" t="shared" si="19" ref="G116:G125">F116*1.2</f>
        <v>1.7508000000000001</v>
      </c>
    </row>
    <row r="117" spans="1:7" ht="15">
      <c r="A117" s="1">
        <v>94</v>
      </c>
      <c r="B117" s="2" t="s">
        <v>21</v>
      </c>
      <c r="C117" s="2" t="s">
        <v>18</v>
      </c>
      <c r="D117" s="23">
        <v>15376</v>
      </c>
      <c r="E117" s="12">
        <f t="shared" si="18"/>
        <v>18451.2</v>
      </c>
      <c r="F117" s="56">
        <f>15376/10000</f>
        <v>1.5376</v>
      </c>
      <c r="G117" s="61">
        <f t="shared" si="19"/>
        <v>1.84512</v>
      </c>
    </row>
    <row r="118" spans="1:7" ht="15">
      <c r="A118" s="1">
        <v>95</v>
      </c>
      <c r="B118" s="2" t="s">
        <v>22</v>
      </c>
      <c r="C118" s="2" t="s">
        <v>18</v>
      </c>
      <c r="D118" s="23">
        <v>22065</v>
      </c>
      <c r="E118" s="12">
        <f t="shared" si="18"/>
        <v>26478</v>
      </c>
      <c r="F118" s="56">
        <f>22065/10000</f>
        <v>2.2065</v>
      </c>
      <c r="G118" s="61">
        <f t="shared" si="19"/>
        <v>2.6478</v>
      </c>
    </row>
    <row r="119" spans="1:7" ht="15">
      <c r="A119" s="1">
        <v>96</v>
      </c>
      <c r="B119" s="2" t="s">
        <v>23</v>
      </c>
      <c r="C119" s="2" t="s">
        <v>18</v>
      </c>
      <c r="D119" s="23">
        <v>23637</v>
      </c>
      <c r="E119" s="12">
        <f t="shared" si="18"/>
        <v>28364.399999999998</v>
      </c>
      <c r="F119" s="56">
        <f>23637/10000</f>
        <v>2.3637</v>
      </c>
      <c r="G119" s="61">
        <f t="shared" si="19"/>
        <v>2.83644</v>
      </c>
    </row>
    <row r="120" spans="1:7" ht="15">
      <c r="A120" s="1">
        <v>97</v>
      </c>
      <c r="B120" s="2" t="s">
        <v>24</v>
      </c>
      <c r="C120" s="2" t="s">
        <v>18</v>
      </c>
      <c r="D120" s="23">
        <v>27179</v>
      </c>
      <c r="E120" s="12">
        <f t="shared" si="18"/>
        <v>32614.8</v>
      </c>
      <c r="F120" s="56">
        <f>27179/10000</f>
        <v>2.7179</v>
      </c>
      <c r="G120" s="61">
        <f t="shared" si="19"/>
        <v>3.26148</v>
      </c>
    </row>
    <row r="121" spans="1:7" ht="15">
      <c r="A121" s="1">
        <v>98</v>
      </c>
      <c r="B121" s="2" t="s">
        <v>25</v>
      </c>
      <c r="C121" s="2" t="s">
        <v>18</v>
      </c>
      <c r="D121" s="23">
        <v>29145</v>
      </c>
      <c r="E121" s="12">
        <f t="shared" si="18"/>
        <v>34974</v>
      </c>
      <c r="F121" s="56">
        <f>29145/10000</f>
        <v>2.9145</v>
      </c>
      <c r="G121" s="61">
        <f t="shared" si="19"/>
        <v>3.4974</v>
      </c>
    </row>
    <row r="122" spans="1:7" ht="15">
      <c r="A122" s="1">
        <v>99</v>
      </c>
      <c r="B122" s="2" t="s">
        <v>26</v>
      </c>
      <c r="C122" s="2" t="s">
        <v>18</v>
      </c>
      <c r="D122" s="23">
        <v>51821</v>
      </c>
      <c r="E122" s="12">
        <f t="shared" si="18"/>
        <v>62185.2</v>
      </c>
      <c r="F122" s="56">
        <f>51821/10000</f>
        <v>5.1821</v>
      </c>
      <c r="G122" s="61">
        <f t="shared" si="19"/>
        <v>6.21852</v>
      </c>
    </row>
    <row r="123" spans="1:7" ht="15">
      <c r="A123" s="1">
        <v>100</v>
      </c>
      <c r="B123" s="2" t="s">
        <v>27</v>
      </c>
      <c r="C123" s="2" t="s">
        <v>18</v>
      </c>
      <c r="D123" s="23">
        <v>54442</v>
      </c>
      <c r="E123" s="12">
        <f t="shared" si="18"/>
        <v>65330.399999999994</v>
      </c>
      <c r="F123" s="56">
        <f>54442/10000</f>
        <v>5.4442</v>
      </c>
      <c r="G123" s="61">
        <f t="shared" si="19"/>
        <v>6.533040000000001</v>
      </c>
    </row>
    <row r="124" spans="1:7" ht="15">
      <c r="A124" s="1">
        <v>101</v>
      </c>
      <c r="B124" s="2" t="s">
        <v>28</v>
      </c>
      <c r="C124" s="2" t="s">
        <v>18</v>
      </c>
      <c r="D124" s="23">
        <v>83168</v>
      </c>
      <c r="E124" s="12">
        <f t="shared" si="18"/>
        <v>99801.59999999999</v>
      </c>
      <c r="F124" s="56">
        <f>83168/10000</f>
        <v>8.3168</v>
      </c>
      <c r="G124" s="61">
        <f t="shared" si="19"/>
        <v>9.98016</v>
      </c>
    </row>
    <row r="125" spans="1:7" ht="15">
      <c r="A125" s="1">
        <v>102</v>
      </c>
      <c r="B125" s="2" t="s">
        <v>29</v>
      </c>
      <c r="C125" s="2" t="s">
        <v>18</v>
      </c>
      <c r="D125" s="23">
        <v>87537</v>
      </c>
      <c r="E125" s="12">
        <f t="shared" si="18"/>
        <v>105044.4</v>
      </c>
      <c r="F125" s="56">
        <f>87537/10000</f>
        <v>8.7537</v>
      </c>
      <c r="G125" s="61">
        <f t="shared" si="19"/>
        <v>10.50444</v>
      </c>
    </row>
    <row r="126" spans="1:7" ht="15">
      <c r="A126" s="1"/>
      <c r="B126" s="104" t="s">
        <v>45</v>
      </c>
      <c r="C126" s="105"/>
      <c r="D126" s="105"/>
      <c r="E126" s="1"/>
      <c r="F126" s="1"/>
      <c r="G126" s="1"/>
    </row>
    <row r="127" spans="1:7" ht="15">
      <c r="A127" s="1">
        <v>103</v>
      </c>
      <c r="B127" s="2" t="s">
        <v>20</v>
      </c>
      <c r="C127" s="2" t="s">
        <v>18</v>
      </c>
      <c r="D127" s="23">
        <v>14571</v>
      </c>
      <c r="E127" s="12">
        <f aca="true" t="shared" si="20" ref="E127:E136">D127*1.2</f>
        <v>17485.2</v>
      </c>
      <c r="F127" s="56">
        <f>14571/10000</f>
        <v>1.4571</v>
      </c>
      <c r="G127" s="61">
        <f aca="true" t="shared" si="21" ref="G127:G136">F127*1.2</f>
        <v>1.74852</v>
      </c>
    </row>
    <row r="128" spans="1:7" ht="15">
      <c r="A128" s="1">
        <v>104</v>
      </c>
      <c r="B128" s="2" t="s">
        <v>21</v>
      </c>
      <c r="C128" s="2" t="s">
        <v>18</v>
      </c>
      <c r="D128" s="23">
        <v>15357</v>
      </c>
      <c r="E128" s="12">
        <f t="shared" si="20"/>
        <v>18428.399999999998</v>
      </c>
      <c r="F128" s="56">
        <f>15357/10000</f>
        <v>1.5357</v>
      </c>
      <c r="G128" s="61">
        <f t="shared" si="21"/>
        <v>1.84284</v>
      </c>
    </row>
    <row r="129" spans="1:7" ht="15">
      <c r="A129" s="1">
        <v>105</v>
      </c>
      <c r="B129" s="2" t="s">
        <v>22</v>
      </c>
      <c r="C129" s="2" t="s">
        <v>18</v>
      </c>
      <c r="D129" s="23">
        <v>22017</v>
      </c>
      <c r="E129" s="12">
        <f t="shared" si="20"/>
        <v>26420.399999999998</v>
      </c>
      <c r="F129" s="56">
        <f>22017/10000</f>
        <v>2.2017</v>
      </c>
      <c r="G129" s="61">
        <f t="shared" si="21"/>
        <v>2.64204</v>
      </c>
    </row>
    <row r="130" spans="1:7" ht="15">
      <c r="A130" s="1">
        <v>106</v>
      </c>
      <c r="B130" s="2" t="s">
        <v>23</v>
      </c>
      <c r="C130" s="2" t="s">
        <v>18</v>
      </c>
      <c r="D130" s="23">
        <v>23589</v>
      </c>
      <c r="E130" s="12">
        <f t="shared" si="20"/>
        <v>28306.8</v>
      </c>
      <c r="F130" s="56">
        <f>23589/10000</f>
        <v>2.3589</v>
      </c>
      <c r="G130" s="61">
        <f t="shared" si="21"/>
        <v>2.83068</v>
      </c>
    </row>
    <row r="131" spans="1:7" ht="15">
      <c r="A131" s="1">
        <v>107</v>
      </c>
      <c r="B131" s="2" t="s">
        <v>24</v>
      </c>
      <c r="C131" s="2" t="s">
        <v>18</v>
      </c>
      <c r="D131" s="23">
        <v>27111</v>
      </c>
      <c r="E131" s="12">
        <f t="shared" si="20"/>
        <v>32533.199999999997</v>
      </c>
      <c r="F131" s="56">
        <f>27111/10000</f>
        <v>2.7111</v>
      </c>
      <c r="G131" s="61">
        <f t="shared" si="21"/>
        <v>3.25332</v>
      </c>
    </row>
    <row r="132" spans="1:7" ht="15">
      <c r="A132" s="1">
        <v>108</v>
      </c>
      <c r="B132" s="2" t="s">
        <v>25</v>
      </c>
      <c r="C132" s="2" t="s">
        <v>18</v>
      </c>
      <c r="D132" s="23">
        <v>29077</v>
      </c>
      <c r="E132" s="12">
        <f t="shared" si="20"/>
        <v>34892.4</v>
      </c>
      <c r="F132" s="56">
        <f>29077/10000</f>
        <v>2.9077</v>
      </c>
      <c r="G132" s="61">
        <f t="shared" si="21"/>
        <v>3.48924</v>
      </c>
    </row>
    <row r="133" spans="1:7" ht="15">
      <c r="A133" s="1">
        <v>109</v>
      </c>
      <c r="B133" s="2" t="s">
        <v>26</v>
      </c>
      <c r="C133" s="2" t="s">
        <v>18</v>
      </c>
      <c r="D133" s="23">
        <v>51724</v>
      </c>
      <c r="E133" s="12">
        <f t="shared" si="20"/>
        <v>62068.799999999996</v>
      </c>
      <c r="F133" s="56">
        <f>51724/10000</f>
        <v>5.1724</v>
      </c>
      <c r="G133" s="61">
        <f t="shared" si="21"/>
        <v>6.206879999999999</v>
      </c>
    </row>
    <row r="134" spans="1:7" ht="15">
      <c r="A134" s="1">
        <v>110</v>
      </c>
      <c r="B134" s="2" t="s">
        <v>27</v>
      </c>
      <c r="C134" s="2" t="s">
        <v>18</v>
      </c>
      <c r="D134" s="23">
        <v>54345</v>
      </c>
      <c r="E134" s="12">
        <f t="shared" si="20"/>
        <v>65214</v>
      </c>
      <c r="F134" s="56">
        <f>54345/10000</f>
        <v>5.4345</v>
      </c>
      <c r="G134" s="61">
        <f t="shared" si="21"/>
        <v>6.5214</v>
      </c>
    </row>
    <row r="135" spans="1:7" ht="15">
      <c r="A135" s="1">
        <v>111</v>
      </c>
      <c r="B135" s="2" t="s">
        <v>28</v>
      </c>
      <c r="C135" s="2" t="s">
        <v>18</v>
      </c>
      <c r="D135" s="23">
        <v>82928</v>
      </c>
      <c r="E135" s="12">
        <f t="shared" si="20"/>
        <v>99513.59999999999</v>
      </c>
      <c r="F135" s="56">
        <f>82928/10000</f>
        <v>8.2928</v>
      </c>
      <c r="G135" s="61">
        <f t="shared" si="21"/>
        <v>9.95136</v>
      </c>
    </row>
    <row r="136" spans="1:7" ht="15">
      <c r="A136" s="1">
        <v>112</v>
      </c>
      <c r="B136" s="2" t="s">
        <v>29</v>
      </c>
      <c r="C136" s="2" t="s">
        <v>18</v>
      </c>
      <c r="D136" s="23">
        <v>87296</v>
      </c>
      <c r="E136" s="12">
        <f t="shared" si="20"/>
        <v>104755.2</v>
      </c>
      <c r="F136" s="56">
        <f>87296/10000</f>
        <v>8.7296</v>
      </c>
      <c r="G136" s="61">
        <f t="shared" si="21"/>
        <v>10.47552</v>
      </c>
    </row>
    <row r="137" spans="1:7" ht="15">
      <c r="A137" s="106" t="s">
        <v>46</v>
      </c>
      <c r="B137" s="107"/>
      <c r="C137" s="107"/>
      <c r="D137" s="107"/>
      <c r="E137" s="1"/>
      <c r="F137" s="1"/>
      <c r="G137" s="1"/>
    </row>
    <row r="138" spans="1:7" ht="33.75" customHeight="1">
      <c r="A138" s="8">
        <v>113</v>
      </c>
      <c r="B138" s="9" t="s">
        <v>49</v>
      </c>
      <c r="C138" s="10" t="s">
        <v>47</v>
      </c>
      <c r="D138" s="48">
        <v>230000</v>
      </c>
      <c r="E138" s="11">
        <f>D138*1.2</f>
        <v>276000</v>
      </c>
      <c r="F138" s="62">
        <f>230000/10000</f>
        <v>23</v>
      </c>
      <c r="G138" s="63">
        <f>F138*1.2</f>
        <v>27.599999999999998</v>
      </c>
    </row>
    <row r="139" spans="1:7" ht="27" customHeight="1">
      <c r="A139" s="8">
        <v>114</v>
      </c>
      <c r="B139" s="9" t="s">
        <v>48</v>
      </c>
      <c r="C139" s="14" t="s">
        <v>47</v>
      </c>
      <c r="D139" s="48">
        <v>71080</v>
      </c>
      <c r="E139" s="11">
        <f>D139*1.2</f>
        <v>85296</v>
      </c>
      <c r="F139" s="62">
        <f>71080/10000</f>
        <v>7.108</v>
      </c>
      <c r="G139" s="63">
        <f>F139*1.2</f>
        <v>8.529599999999999</v>
      </c>
    </row>
    <row r="140" spans="1:7" ht="30" customHeight="1">
      <c r="A140" s="8">
        <v>115</v>
      </c>
      <c r="B140" s="9" t="s">
        <v>50</v>
      </c>
      <c r="C140" s="10" t="s">
        <v>47</v>
      </c>
      <c r="D140" s="49">
        <v>175500</v>
      </c>
      <c r="E140" s="11">
        <f>D140*1.2</f>
        <v>210600</v>
      </c>
      <c r="F140" s="64">
        <f>175500/10000</f>
        <v>17.55</v>
      </c>
      <c r="G140" s="63">
        <f>F140*1.2</f>
        <v>21.06</v>
      </c>
    </row>
    <row r="141" spans="1:7" ht="43.5" customHeight="1">
      <c r="A141" s="106" t="s">
        <v>54</v>
      </c>
      <c r="B141" s="107"/>
      <c r="C141" s="107"/>
      <c r="D141" s="107"/>
      <c r="E141" s="37"/>
      <c r="F141" s="1"/>
      <c r="G141" s="1"/>
    </row>
    <row r="142" spans="1:7" ht="15">
      <c r="A142" s="8">
        <v>119</v>
      </c>
      <c r="B142" s="2" t="s">
        <v>53</v>
      </c>
      <c r="C142" s="10" t="s">
        <v>47</v>
      </c>
      <c r="D142" s="49">
        <v>360000</v>
      </c>
      <c r="E142" s="12">
        <f>D142*1.2</f>
        <v>432000</v>
      </c>
      <c r="F142" s="64">
        <f>360000/10000</f>
        <v>36</v>
      </c>
      <c r="G142" s="61">
        <f>F142*1.2</f>
        <v>43.199999999999996</v>
      </c>
    </row>
    <row r="143" spans="1:7" ht="21.75" customHeight="1">
      <c r="A143" s="8">
        <v>120</v>
      </c>
      <c r="B143" s="10" t="s">
        <v>51</v>
      </c>
      <c r="C143" s="10" t="s">
        <v>52</v>
      </c>
      <c r="D143" s="49">
        <v>70000</v>
      </c>
      <c r="E143" s="11">
        <f>D143*1.2</f>
        <v>84000</v>
      </c>
      <c r="F143" s="64">
        <f>70000/10000</f>
        <v>7</v>
      </c>
      <c r="G143" s="63">
        <f>F143*1.2</f>
        <v>8.4</v>
      </c>
    </row>
    <row r="144" spans="1:7" ht="15">
      <c r="A144" s="8">
        <v>121</v>
      </c>
      <c r="B144" s="2" t="s">
        <v>55</v>
      </c>
      <c r="C144" s="2" t="s">
        <v>56</v>
      </c>
      <c r="D144" s="50">
        <v>1438991</v>
      </c>
      <c r="E144" s="11">
        <f>D144*1.2</f>
        <v>1726789.2</v>
      </c>
      <c r="F144" s="65">
        <f>1438991/10000</f>
        <v>143.8991</v>
      </c>
      <c r="G144" s="63">
        <f>F144*1.2</f>
        <v>172.67892</v>
      </c>
    </row>
    <row r="145" spans="1:7" ht="15">
      <c r="A145" s="8">
        <v>122</v>
      </c>
      <c r="B145" s="2" t="s">
        <v>57</v>
      </c>
      <c r="C145" s="2" t="s">
        <v>47</v>
      </c>
      <c r="D145" s="50">
        <v>29974</v>
      </c>
      <c r="E145" s="11">
        <f>D145*1.2</f>
        <v>35968.799999999996</v>
      </c>
      <c r="F145" s="65">
        <f>29974/10000</f>
        <v>2.9974</v>
      </c>
      <c r="G145" s="63">
        <f>F145*1.2</f>
        <v>3.5968799999999996</v>
      </c>
    </row>
    <row r="146" spans="1:7" ht="15">
      <c r="A146" s="8">
        <v>123</v>
      </c>
      <c r="B146" s="2" t="s">
        <v>58</v>
      </c>
      <c r="C146" s="2" t="s">
        <v>59</v>
      </c>
      <c r="D146" s="50">
        <v>17347</v>
      </c>
      <c r="E146" s="11">
        <f>D146*1.2</f>
        <v>20816.399999999998</v>
      </c>
      <c r="F146" s="65">
        <f>17347/10000</f>
        <v>1.7347</v>
      </c>
      <c r="G146" s="63">
        <f>F146*1.2</f>
        <v>2.0816399999999997</v>
      </c>
    </row>
    <row r="147" spans="1:4" ht="15">
      <c r="A147" s="16"/>
      <c r="B147" s="16"/>
      <c r="C147" s="16"/>
      <c r="D147" s="16"/>
    </row>
    <row r="148" spans="2:3" ht="15">
      <c r="B148" s="17" t="s">
        <v>60</v>
      </c>
      <c r="C148" s="17" t="s">
        <v>61</v>
      </c>
    </row>
  </sheetData>
  <sheetProtection/>
  <mergeCells count="19">
    <mergeCell ref="B115:D115"/>
    <mergeCell ref="B126:D126"/>
    <mergeCell ref="A137:D137"/>
    <mergeCell ref="A141:D141"/>
    <mergeCell ref="B49:D49"/>
    <mergeCell ref="B60:D60"/>
    <mergeCell ref="B71:D71"/>
    <mergeCell ref="B82:D82"/>
    <mergeCell ref="B93:D93"/>
    <mergeCell ref="B104:D104"/>
    <mergeCell ref="A6:D6"/>
    <mergeCell ref="B7:D7"/>
    <mergeCell ref="B8:D8"/>
    <mergeCell ref="A12:E12"/>
    <mergeCell ref="B27:D27"/>
    <mergeCell ref="B38:D38"/>
    <mergeCell ref="D10:G10"/>
    <mergeCell ref="D11:E11"/>
    <mergeCell ref="F11:G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B8" sqref="B8:D8"/>
    </sheetView>
  </sheetViews>
  <sheetFormatPr defaultColWidth="9.140625" defaultRowHeight="15"/>
  <cols>
    <col min="1" max="1" width="4.140625" style="0" customWidth="1"/>
    <col min="2" max="2" width="45.421875" style="0" customWidth="1"/>
    <col min="3" max="3" width="9.421875" style="0" customWidth="1"/>
    <col min="4" max="4" width="14.00390625" style="0" customWidth="1"/>
    <col min="5" max="5" width="11.710937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38</v>
      </c>
      <c r="D5" s="34"/>
    </row>
    <row r="6" spans="1:6" ht="15.75">
      <c r="A6" s="110" t="s">
        <v>69</v>
      </c>
      <c r="B6" s="110"/>
      <c r="C6" s="110"/>
      <c r="D6" s="110"/>
      <c r="E6" s="4"/>
      <c r="F6" s="4"/>
    </row>
    <row r="7" spans="1:6" ht="15.75">
      <c r="A7" s="39"/>
      <c r="B7" s="111" t="s">
        <v>63</v>
      </c>
      <c r="C7" s="111"/>
      <c r="D7" s="111"/>
      <c r="E7" s="4"/>
      <c r="F7" s="4"/>
    </row>
    <row r="8" spans="1:4" ht="15.75">
      <c r="A8" s="4"/>
      <c r="B8" s="112" t="s">
        <v>70</v>
      </c>
      <c r="C8" s="112"/>
      <c r="D8" s="112"/>
    </row>
    <row r="9" spans="1:5" ht="65.25" customHeight="1">
      <c r="A9" s="30" t="s">
        <v>0</v>
      </c>
      <c r="B9" s="5" t="s">
        <v>1</v>
      </c>
      <c r="C9" s="5" t="s">
        <v>2</v>
      </c>
      <c r="D9" s="22" t="s">
        <v>7</v>
      </c>
      <c r="E9" s="6" t="s">
        <v>32</v>
      </c>
    </row>
    <row r="10" spans="1:5" ht="45.75" customHeight="1">
      <c r="A10" s="28"/>
      <c r="B10" s="29"/>
      <c r="C10" s="29"/>
      <c r="D10" s="129" t="s">
        <v>67</v>
      </c>
      <c r="E10" s="130"/>
    </row>
    <row r="11" spans="1:5" s="27" customFormat="1" ht="23.25" customHeight="1">
      <c r="A11" s="113" t="s">
        <v>71</v>
      </c>
      <c r="B11" s="114"/>
      <c r="C11" s="114"/>
      <c r="D11" s="114"/>
      <c r="E11" s="115"/>
    </row>
    <row r="12" spans="1:5" ht="15">
      <c r="A12" s="2">
        <v>1</v>
      </c>
      <c r="B12" s="2" t="s">
        <v>66</v>
      </c>
      <c r="C12" s="2" t="s">
        <v>6</v>
      </c>
      <c r="D12" s="23">
        <v>608333</v>
      </c>
      <c r="E12" s="31">
        <f>D12*1.2</f>
        <v>729999.6</v>
      </c>
    </row>
    <row r="13" spans="1:5" ht="15">
      <c r="A13" s="2">
        <v>2</v>
      </c>
      <c r="B13" s="2" t="s">
        <v>62</v>
      </c>
      <c r="C13" s="2" t="s">
        <v>6</v>
      </c>
      <c r="D13" s="24">
        <v>692236</v>
      </c>
      <c r="E13" s="31">
        <f aca="true" t="shared" si="0" ref="E13:E24">D13*1.2</f>
        <v>830683.2</v>
      </c>
    </row>
    <row r="14" spans="1:6" ht="15">
      <c r="A14" s="2">
        <v>3</v>
      </c>
      <c r="B14" s="2" t="s">
        <v>8</v>
      </c>
      <c r="C14" s="2" t="s">
        <v>18</v>
      </c>
      <c r="D14" s="24">
        <v>7716</v>
      </c>
      <c r="E14" s="31">
        <f t="shared" si="0"/>
        <v>9259.199999999999</v>
      </c>
      <c r="F14" s="38">
        <f>E14-D14</f>
        <v>1543.199999999999</v>
      </c>
    </row>
    <row r="15" spans="1:6" ht="15">
      <c r="A15" s="2">
        <v>4</v>
      </c>
      <c r="B15" s="2" t="s">
        <v>9</v>
      </c>
      <c r="C15" s="2" t="s">
        <v>18</v>
      </c>
      <c r="D15" s="24">
        <v>8745</v>
      </c>
      <c r="E15" s="31">
        <f t="shared" si="0"/>
        <v>10494</v>
      </c>
      <c r="F15" s="38">
        <f aca="true" t="shared" si="1" ref="F15:F22">E15-D15</f>
        <v>1749</v>
      </c>
    </row>
    <row r="16" spans="1:6" ht="15">
      <c r="A16" s="2">
        <v>5</v>
      </c>
      <c r="B16" s="2" t="s">
        <v>10</v>
      </c>
      <c r="C16" s="2" t="s">
        <v>18</v>
      </c>
      <c r="D16" s="24">
        <v>13157</v>
      </c>
      <c r="E16" s="31">
        <f t="shared" si="0"/>
        <v>15788.4</v>
      </c>
      <c r="F16" s="38">
        <f t="shared" si="1"/>
        <v>2631.3999999999996</v>
      </c>
    </row>
    <row r="17" spans="1:6" ht="15">
      <c r="A17" s="2">
        <v>6</v>
      </c>
      <c r="B17" s="2" t="s">
        <v>11</v>
      </c>
      <c r="C17" s="2" t="s">
        <v>18</v>
      </c>
      <c r="D17" s="24">
        <v>15215</v>
      </c>
      <c r="E17" s="31">
        <f t="shared" si="0"/>
        <v>18258</v>
      </c>
      <c r="F17" s="38">
        <f t="shared" si="1"/>
        <v>3043</v>
      </c>
    </row>
    <row r="18" spans="1:6" ht="15">
      <c r="A18" s="2">
        <v>7</v>
      </c>
      <c r="B18" s="2" t="s">
        <v>12</v>
      </c>
      <c r="C18" s="2" t="s">
        <v>18</v>
      </c>
      <c r="D18" s="24">
        <v>16963</v>
      </c>
      <c r="E18" s="31">
        <f t="shared" si="0"/>
        <v>20355.6</v>
      </c>
      <c r="F18" s="38">
        <f t="shared" si="1"/>
        <v>3392.5999999999985</v>
      </c>
    </row>
    <row r="19" spans="1:6" ht="15">
      <c r="A19" s="2">
        <v>8</v>
      </c>
      <c r="B19" s="2" t="s">
        <v>13</v>
      </c>
      <c r="C19" s="2" t="s">
        <v>18</v>
      </c>
      <c r="D19" s="24">
        <v>19535</v>
      </c>
      <c r="E19" s="31">
        <f t="shared" si="0"/>
        <v>23442</v>
      </c>
      <c r="F19" s="38">
        <f t="shared" si="1"/>
        <v>3907</v>
      </c>
    </row>
    <row r="20" spans="1:6" ht="15">
      <c r="A20" s="2">
        <v>9</v>
      </c>
      <c r="B20" s="2" t="s">
        <v>14</v>
      </c>
      <c r="C20" s="2" t="s">
        <v>18</v>
      </c>
      <c r="D20" s="24">
        <v>36798</v>
      </c>
      <c r="E20" s="31">
        <f t="shared" si="0"/>
        <v>44157.6</v>
      </c>
      <c r="F20" s="38">
        <f t="shared" si="1"/>
        <v>7359.5999999999985</v>
      </c>
    </row>
    <row r="21" spans="1:6" ht="15">
      <c r="A21" s="2">
        <v>10</v>
      </c>
      <c r="B21" s="2" t="s">
        <v>15</v>
      </c>
      <c r="C21" s="2" t="s">
        <v>18</v>
      </c>
      <c r="D21" s="24">
        <v>40228</v>
      </c>
      <c r="E21" s="31">
        <f t="shared" si="0"/>
        <v>48273.6</v>
      </c>
      <c r="F21" s="38">
        <f t="shared" si="1"/>
        <v>8045.5999999999985</v>
      </c>
    </row>
    <row r="22" spans="1:6" ht="15">
      <c r="A22" s="2">
        <v>11</v>
      </c>
      <c r="B22" s="2" t="s">
        <v>16</v>
      </c>
      <c r="C22" s="2" t="s">
        <v>18</v>
      </c>
      <c r="D22" s="24">
        <v>61301</v>
      </c>
      <c r="E22" s="31">
        <f t="shared" si="0"/>
        <v>73561.2</v>
      </c>
      <c r="F22" s="38">
        <f t="shared" si="1"/>
        <v>12260.199999999997</v>
      </c>
    </row>
    <row r="23" spans="1:6" ht="15">
      <c r="A23" s="2">
        <v>12</v>
      </c>
      <c r="B23" s="2" t="s">
        <v>17</v>
      </c>
      <c r="C23" s="2" t="s">
        <v>18</v>
      </c>
      <c r="D23" s="24">
        <v>67529</v>
      </c>
      <c r="E23" s="31">
        <f t="shared" si="0"/>
        <v>81034.8</v>
      </c>
      <c r="F23" s="38"/>
    </row>
    <row r="24" spans="1:6" ht="15">
      <c r="A24" s="2">
        <v>13</v>
      </c>
      <c r="B24" s="2" t="s">
        <v>72</v>
      </c>
      <c r="C24" s="2" t="s">
        <v>6</v>
      </c>
      <c r="D24" s="24">
        <v>1025577</v>
      </c>
      <c r="E24" s="31">
        <f t="shared" si="0"/>
        <v>1230692.4</v>
      </c>
      <c r="F24" s="38"/>
    </row>
    <row r="25" spans="1:5" ht="15">
      <c r="A25" s="40" t="s">
        <v>33</v>
      </c>
      <c r="B25" s="32"/>
      <c r="C25" s="32"/>
      <c r="D25" s="32"/>
      <c r="E25" s="33"/>
    </row>
    <row r="26" spans="1:5" ht="15">
      <c r="A26" s="1"/>
      <c r="B26" s="104" t="s">
        <v>19</v>
      </c>
      <c r="C26" s="105"/>
      <c r="D26" s="105"/>
      <c r="E26" s="1"/>
    </row>
    <row r="27" spans="1:5" ht="25.5" customHeight="1">
      <c r="A27" s="2">
        <v>13</v>
      </c>
      <c r="B27" s="2" t="s">
        <v>20</v>
      </c>
      <c r="C27" s="2" t="s">
        <v>18</v>
      </c>
      <c r="D27" s="23">
        <v>10729</v>
      </c>
      <c r="E27" s="31">
        <f aca="true" t="shared" si="2" ref="E27:E36">D27*1.2</f>
        <v>12874.8</v>
      </c>
    </row>
    <row r="28" spans="1:5" ht="15">
      <c r="A28" s="2">
        <v>14</v>
      </c>
      <c r="B28" s="2" t="s">
        <v>21</v>
      </c>
      <c r="C28" s="2" t="s">
        <v>18</v>
      </c>
      <c r="D28" s="23">
        <v>11788</v>
      </c>
      <c r="E28" s="31">
        <f t="shared" si="2"/>
        <v>14145.6</v>
      </c>
    </row>
    <row r="29" spans="1:5" ht="15">
      <c r="A29" s="2">
        <v>15</v>
      </c>
      <c r="B29" s="2" t="s">
        <v>22</v>
      </c>
      <c r="C29" s="2" t="s">
        <v>18</v>
      </c>
      <c r="D29" s="23">
        <v>19046</v>
      </c>
      <c r="E29" s="31">
        <f t="shared" si="2"/>
        <v>22855.2</v>
      </c>
    </row>
    <row r="30" spans="1:5" ht="15">
      <c r="A30" s="2">
        <v>16</v>
      </c>
      <c r="B30" s="2" t="s">
        <v>23</v>
      </c>
      <c r="C30" s="2" t="s">
        <v>18</v>
      </c>
      <c r="D30" s="23">
        <v>21163</v>
      </c>
      <c r="E30" s="31">
        <f t="shared" si="2"/>
        <v>25395.6</v>
      </c>
    </row>
    <row r="31" spans="1:5" ht="15">
      <c r="A31" s="2">
        <v>17</v>
      </c>
      <c r="B31" s="2" t="s">
        <v>24</v>
      </c>
      <c r="C31" s="2" t="s">
        <v>18</v>
      </c>
      <c r="D31" s="23">
        <v>24607</v>
      </c>
      <c r="E31" s="31">
        <f t="shared" si="2"/>
        <v>29528.399999999998</v>
      </c>
    </row>
    <row r="32" spans="1:5" ht="15">
      <c r="A32" s="2">
        <v>18</v>
      </c>
      <c r="B32" s="2" t="s">
        <v>25</v>
      </c>
      <c r="C32" s="2" t="s">
        <v>18</v>
      </c>
      <c r="D32" s="23">
        <v>27254</v>
      </c>
      <c r="E32" s="31">
        <f t="shared" si="2"/>
        <v>32704.8</v>
      </c>
    </row>
    <row r="33" spans="1:5" ht="15">
      <c r="A33" s="2">
        <v>19</v>
      </c>
      <c r="B33" s="2" t="s">
        <v>26</v>
      </c>
      <c r="C33" s="2" t="s">
        <v>18</v>
      </c>
      <c r="D33" s="23">
        <v>53218</v>
      </c>
      <c r="E33" s="31">
        <f t="shared" si="2"/>
        <v>63861.6</v>
      </c>
    </row>
    <row r="34" spans="1:5" ht="15">
      <c r="A34" s="2">
        <v>20</v>
      </c>
      <c r="B34" s="2" t="s">
        <v>27</v>
      </c>
      <c r="C34" s="2" t="s">
        <v>18</v>
      </c>
      <c r="D34" s="23">
        <v>56747</v>
      </c>
      <c r="E34" s="31">
        <f t="shared" si="2"/>
        <v>68096.4</v>
      </c>
    </row>
    <row r="35" spans="1:5" ht="15">
      <c r="A35" s="2">
        <v>21</v>
      </c>
      <c r="B35" s="2" t="s">
        <v>28</v>
      </c>
      <c r="C35" s="2" t="s">
        <v>18</v>
      </c>
      <c r="D35" s="23">
        <v>94296</v>
      </c>
      <c r="E35" s="31">
        <f t="shared" si="2"/>
        <v>113155.2</v>
      </c>
    </row>
    <row r="36" spans="1:5" ht="15">
      <c r="A36" s="2">
        <v>22</v>
      </c>
      <c r="B36" s="2" t="s">
        <v>29</v>
      </c>
      <c r="C36" s="2" t="s">
        <v>18</v>
      </c>
      <c r="D36" s="23">
        <v>100178</v>
      </c>
      <c r="E36" s="31">
        <f t="shared" si="2"/>
        <v>120213.59999999999</v>
      </c>
    </row>
    <row r="37" spans="1:5" ht="15">
      <c r="A37" s="1"/>
      <c r="B37" s="108" t="s">
        <v>30</v>
      </c>
      <c r="C37" s="109"/>
      <c r="D37" s="109"/>
      <c r="E37" s="1"/>
    </row>
    <row r="38" spans="1:6" ht="15">
      <c r="A38" s="2">
        <v>23</v>
      </c>
      <c r="B38" s="2" t="s">
        <v>20</v>
      </c>
      <c r="C38" s="2" t="s">
        <v>18</v>
      </c>
      <c r="D38" s="23">
        <v>10874</v>
      </c>
      <c r="E38" s="31">
        <f aca="true" t="shared" si="3" ref="E38:E47">D38*1.2</f>
        <v>13048.8</v>
      </c>
      <c r="F38">
        <v>2018</v>
      </c>
    </row>
    <row r="39" spans="1:6" ht="15">
      <c r="A39" s="2">
        <v>24</v>
      </c>
      <c r="B39" s="2" t="s">
        <v>21</v>
      </c>
      <c r="C39" s="2" t="s">
        <v>18</v>
      </c>
      <c r="D39" s="23">
        <v>11933</v>
      </c>
      <c r="E39" s="31">
        <f t="shared" si="3"/>
        <v>14319.6</v>
      </c>
      <c r="F39">
        <v>2018</v>
      </c>
    </row>
    <row r="40" spans="1:6" ht="15">
      <c r="A40" s="2">
        <v>25</v>
      </c>
      <c r="B40" s="2" t="s">
        <v>22</v>
      </c>
      <c r="C40" s="2" t="s">
        <v>18</v>
      </c>
      <c r="D40" s="23">
        <v>19409</v>
      </c>
      <c r="E40" s="31">
        <f t="shared" si="3"/>
        <v>23290.8</v>
      </c>
      <c r="F40">
        <v>5045</v>
      </c>
    </row>
    <row r="41" spans="1:6" ht="15">
      <c r="A41" s="2">
        <v>26</v>
      </c>
      <c r="B41" s="2" t="s">
        <v>23</v>
      </c>
      <c r="C41" s="2" t="s">
        <v>18</v>
      </c>
      <c r="D41" s="23">
        <v>21526</v>
      </c>
      <c r="E41" s="31">
        <f t="shared" si="3"/>
        <v>25831.2</v>
      </c>
      <c r="F41">
        <v>5045</v>
      </c>
    </row>
    <row r="42" spans="1:6" ht="15">
      <c r="A42" s="2">
        <v>27</v>
      </c>
      <c r="B42" s="2" t="s">
        <v>24</v>
      </c>
      <c r="C42" s="2" t="s">
        <v>18</v>
      </c>
      <c r="D42" s="23">
        <v>25115</v>
      </c>
      <c r="E42" s="31">
        <f t="shared" si="3"/>
        <v>30138</v>
      </c>
      <c r="F42">
        <v>7064</v>
      </c>
    </row>
    <row r="43" spans="1:6" ht="15">
      <c r="A43" s="2">
        <v>28</v>
      </c>
      <c r="B43" s="2" t="s">
        <v>25</v>
      </c>
      <c r="C43" s="2" t="s">
        <v>18</v>
      </c>
      <c r="D43" s="23">
        <v>27762</v>
      </c>
      <c r="E43" s="31">
        <f t="shared" si="3"/>
        <v>33314.4</v>
      </c>
      <c r="F43">
        <v>7064</v>
      </c>
    </row>
    <row r="44" spans="1:6" ht="15">
      <c r="A44" s="2">
        <v>29</v>
      </c>
      <c r="B44" s="2" t="s">
        <v>26</v>
      </c>
      <c r="C44" s="2" t="s">
        <v>18</v>
      </c>
      <c r="D44" s="23">
        <v>53943</v>
      </c>
      <c r="E44" s="31">
        <f t="shared" si="3"/>
        <v>64731.6</v>
      </c>
      <c r="F44">
        <v>10091</v>
      </c>
    </row>
    <row r="45" spans="1:6" ht="15">
      <c r="A45" s="2">
        <v>30</v>
      </c>
      <c r="B45" s="2" t="s">
        <v>27</v>
      </c>
      <c r="C45" s="2" t="s">
        <v>18</v>
      </c>
      <c r="D45" s="23">
        <v>57472</v>
      </c>
      <c r="E45" s="31">
        <f t="shared" si="3"/>
        <v>68966.4</v>
      </c>
      <c r="F45">
        <v>10091</v>
      </c>
    </row>
    <row r="46" spans="1:6" ht="15">
      <c r="A46" s="2">
        <v>31</v>
      </c>
      <c r="B46" s="2" t="s">
        <v>28</v>
      </c>
      <c r="C46" s="2" t="s">
        <v>18</v>
      </c>
      <c r="D46" s="23">
        <v>96110</v>
      </c>
      <c r="E46" s="31">
        <f t="shared" si="3"/>
        <v>115332</v>
      </c>
      <c r="F46">
        <v>25227</v>
      </c>
    </row>
    <row r="47" spans="1:6" ht="15">
      <c r="A47" s="2">
        <v>32</v>
      </c>
      <c r="B47" s="2" t="s">
        <v>29</v>
      </c>
      <c r="C47" s="2" t="s">
        <v>18</v>
      </c>
      <c r="D47" s="23">
        <v>101991</v>
      </c>
      <c r="E47" s="31">
        <f t="shared" si="3"/>
        <v>122389.2</v>
      </c>
      <c r="F47">
        <v>25227</v>
      </c>
    </row>
    <row r="48" spans="1:5" ht="15">
      <c r="A48" s="1"/>
      <c r="B48" s="104" t="s">
        <v>31</v>
      </c>
      <c r="C48" s="105"/>
      <c r="D48" s="105"/>
      <c r="E48" s="1"/>
    </row>
    <row r="49" spans="1:5" ht="15">
      <c r="A49" s="2">
        <v>33</v>
      </c>
      <c r="B49" s="2" t="s">
        <v>20</v>
      </c>
      <c r="C49" s="2" t="s">
        <v>18</v>
      </c>
      <c r="D49" s="23">
        <v>11068</v>
      </c>
      <c r="E49" s="31">
        <f aca="true" t="shared" si="4" ref="E49:E58">D49*1.2</f>
        <v>13281.6</v>
      </c>
    </row>
    <row r="50" spans="1:5" ht="15">
      <c r="A50" s="2">
        <v>34</v>
      </c>
      <c r="B50" s="2" t="s">
        <v>21</v>
      </c>
      <c r="C50" s="2" t="s">
        <v>18</v>
      </c>
      <c r="D50" s="23">
        <v>12127</v>
      </c>
      <c r="E50" s="31">
        <f t="shared" si="4"/>
        <v>14552.4</v>
      </c>
    </row>
    <row r="51" spans="1:5" ht="15">
      <c r="A51" s="2">
        <v>35</v>
      </c>
      <c r="B51" s="2" t="s">
        <v>22</v>
      </c>
      <c r="C51" s="2" t="s">
        <v>18</v>
      </c>
      <c r="D51" s="23">
        <v>19893</v>
      </c>
      <c r="E51" s="31">
        <f t="shared" si="4"/>
        <v>23871.6</v>
      </c>
    </row>
    <row r="52" spans="1:5" ht="15">
      <c r="A52" s="2">
        <v>36</v>
      </c>
      <c r="B52" s="2" t="s">
        <v>23</v>
      </c>
      <c r="C52" s="2" t="s">
        <v>18</v>
      </c>
      <c r="D52" s="23">
        <v>22011</v>
      </c>
      <c r="E52" s="31">
        <f t="shared" si="4"/>
        <v>26413.2</v>
      </c>
    </row>
    <row r="53" spans="1:5" ht="15">
      <c r="A53" s="2">
        <v>37</v>
      </c>
      <c r="B53" s="2" t="s">
        <v>24</v>
      </c>
      <c r="C53" s="2" t="s">
        <v>18</v>
      </c>
      <c r="D53" s="23">
        <v>25793</v>
      </c>
      <c r="E53" s="31">
        <f t="shared" si="4"/>
        <v>30951.6</v>
      </c>
    </row>
    <row r="54" spans="1:5" ht="15">
      <c r="A54" s="2">
        <v>38</v>
      </c>
      <c r="B54" s="2" t="s">
        <v>25</v>
      </c>
      <c r="C54" s="2" t="s">
        <v>18</v>
      </c>
      <c r="D54" s="23">
        <v>28441</v>
      </c>
      <c r="E54" s="31">
        <f t="shared" si="4"/>
        <v>34129.2</v>
      </c>
    </row>
    <row r="55" spans="1:5" ht="15">
      <c r="A55" s="2">
        <v>39</v>
      </c>
      <c r="B55" s="2" t="s">
        <v>26</v>
      </c>
      <c r="C55" s="2" t="s">
        <v>18</v>
      </c>
      <c r="D55" s="23">
        <v>54912</v>
      </c>
      <c r="E55" s="31">
        <f t="shared" si="4"/>
        <v>65894.4</v>
      </c>
    </row>
    <row r="56" spans="1:5" ht="15">
      <c r="A56" s="2">
        <v>40</v>
      </c>
      <c r="B56" s="2" t="s">
        <v>27</v>
      </c>
      <c r="C56" s="2" t="s">
        <v>18</v>
      </c>
      <c r="D56" s="23">
        <v>58442</v>
      </c>
      <c r="E56" s="31">
        <f t="shared" si="4"/>
        <v>70130.4</v>
      </c>
    </row>
    <row r="57" spans="1:5" ht="15">
      <c r="A57" s="2">
        <v>41</v>
      </c>
      <c r="B57" s="2" t="s">
        <v>28</v>
      </c>
      <c r="C57" s="2" t="s">
        <v>18</v>
      </c>
      <c r="D57" s="23">
        <v>98532</v>
      </c>
      <c r="E57" s="31">
        <f t="shared" si="4"/>
        <v>118238.4</v>
      </c>
    </row>
    <row r="58" spans="1:5" ht="15">
      <c r="A58" s="2">
        <v>42</v>
      </c>
      <c r="B58" s="2" t="s">
        <v>29</v>
      </c>
      <c r="C58" s="2" t="s">
        <v>18</v>
      </c>
      <c r="D58" s="23">
        <v>104417</v>
      </c>
      <c r="E58" s="31">
        <f t="shared" si="4"/>
        <v>125300.4</v>
      </c>
    </row>
    <row r="59" spans="1:5" ht="15">
      <c r="A59" s="1"/>
      <c r="B59" s="104" t="s">
        <v>39</v>
      </c>
      <c r="C59" s="105"/>
      <c r="D59" s="105"/>
      <c r="E59" s="1"/>
    </row>
    <row r="60" spans="1:5" ht="15">
      <c r="A60" s="2">
        <v>43</v>
      </c>
      <c r="B60" s="2" t="s">
        <v>20</v>
      </c>
      <c r="C60" s="2" t="s">
        <v>18</v>
      </c>
      <c r="D60" s="23">
        <v>10574</v>
      </c>
      <c r="E60" s="31">
        <f aca="true" t="shared" si="5" ref="E60:E69">D60*1.2</f>
        <v>12688.8</v>
      </c>
    </row>
    <row r="61" spans="1:5" ht="15">
      <c r="A61" s="2">
        <v>44</v>
      </c>
      <c r="B61" s="2" t="s">
        <v>21</v>
      </c>
      <c r="C61" s="2" t="s">
        <v>18</v>
      </c>
      <c r="D61" s="23">
        <v>11633</v>
      </c>
      <c r="E61" s="31">
        <f t="shared" si="5"/>
        <v>13959.6</v>
      </c>
    </row>
    <row r="62" spans="1:5" ht="15">
      <c r="A62" s="2">
        <v>45</v>
      </c>
      <c r="B62" s="2" t="s">
        <v>22</v>
      </c>
      <c r="C62" s="2" t="s">
        <v>18</v>
      </c>
      <c r="D62" s="23">
        <v>18659</v>
      </c>
      <c r="E62" s="31">
        <f t="shared" si="5"/>
        <v>22390.8</v>
      </c>
    </row>
    <row r="63" spans="1:5" ht="15">
      <c r="A63" s="2">
        <v>46</v>
      </c>
      <c r="B63" s="2" t="s">
        <v>23</v>
      </c>
      <c r="C63" s="2" t="s">
        <v>18</v>
      </c>
      <c r="D63" s="23">
        <v>20777</v>
      </c>
      <c r="E63" s="31">
        <f t="shared" si="5"/>
        <v>24932.399999999998</v>
      </c>
    </row>
    <row r="64" spans="1:5" ht="15">
      <c r="A64" s="2">
        <v>47</v>
      </c>
      <c r="B64" s="2" t="s">
        <v>24</v>
      </c>
      <c r="C64" s="2" t="s">
        <v>18</v>
      </c>
      <c r="D64" s="23">
        <v>24065</v>
      </c>
      <c r="E64" s="31">
        <f t="shared" si="5"/>
        <v>28878</v>
      </c>
    </row>
    <row r="65" spans="1:5" ht="15">
      <c r="A65" s="2">
        <v>48</v>
      </c>
      <c r="B65" s="2" t="s">
        <v>25</v>
      </c>
      <c r="C65" s="2" t="s">
        <v>18</v>
      </c>
      <c r="D65" s="23">
        <v>26712</v>
      </c>
      <c r="E65" s="31">
        <f t="shared" si="5"/>
        <v>32054.399999999998</v>
      </c>
    </row>
    <row r="66" spans="1:5" ht="15">
      <c r="A66" s="2">
        <v>49</v>
      </c>
      <c r="B66" s="2" t="s">
        <v>26</v>
      </c>
      <c r="C66" s="2" t="s">
        <v>18</v>
      </c>
      <c r="D66" s="23">
        <v>52443</v>
      </c>
      <c r="E66" s="31">
        <f t="shared" si="5"/>
        <v>62931.6</v>
      </c>
    </row>
    <row r="67" spans="1:5" ht="15">
      <c r="A67" s="2">
        <v>50</v>
      </c>
      <c r="B67" s="2" t="s">
        <v>27</v>
      </c>
      <c r="C67" s="2" t="s">
        <v>18</v>
      </c>
      <c r="D67" s="23">
        <v>55973</v>
      </c>
      <c r="E67" s="31">
        <f t="shared" si="5"/>
        <v>67167.59999999999</v>
      </c>
    </row>
    <row r="68" spans="1:5" ht="15">
      <c r="A68" s="2">
        <v>51</v>
      </c>
      <c r="B68" s="2" t="s">
        <v>28</v>
      </c>
      <c r="C68" s="2" t="s">
        <v>18</v>
      </c>
      <c r="D68" s="23">
        <v>92363</v>
      </c>
      <c r="E68" s="31">
        <f t="shared" si="5"/>
        <v>110835.59999999999</v>
      </c>
    </row>
    <row r="69" spans="1:5" ht="15">
      <c r="A69" s="2">
        <v>52</v>
      </c>
      <c r="B69" s="2" t="s">
        <v>29</v>
      </c>
      <c r="C69" s="2" t="s">
        <v>18</v>
      </c>
      <c r="D69" s="23">
        <v>98244</v>
      </c>
      <c r="E69" s="31">
        <f t="shared" si="5"/>
        <v>117892.79999999999</v>
      </c>
    </row>
    <row r="70" spans="1:5" ht="15">
      <c r="A70" s="1"/>
      <c r="B70" s="104" t="s">
        <v>41</v>
      </c>
      <c r="C70" s="105"/>
      <c r="D70" s="105"/>
      <c r="E70" s="1"/>
    </row>
    <row r="71" spans="1:5" ht="15">
      <c r="A71" s="1">
        <v>53</v>
      </c>
      <c r="B71" s="2" t="s">
        <v>20</v>
      </c>
      <c r="C71" s="2" t="s">
        <v>18</v>
      </c>
      <c r="D71" s="23">
        <v>10533</v>
      </c>
      <c r="E71" s="31">
        <f aca="true" t="shared" si="6" ref="E71:E80">D71*1.2</f>
        <v>12639.6</v>
      </c>
    </row>
    <row r="72" spans="1:5" ht="15">
      <c r="A72" s="1">
        <v>54</v>
      </c>
      <c r="B72" s="2" t="s">
        <v>21</v>
      </c>
      <c r="C72" s="2" t="s">
        <v>18</v>
      </c>
      <c r="D72" s="23">
        <v>11592</v>
      </c>
      <c r="E72" s="31">
        <f t="shared" si="6"/>
        <v>13910.4</v>
      </c>
    </row>
    <row r="73" spans="1:5" ht="15">
      <c r="A73" s="1">
        <v>55</v>
      </c>
      <c r="B73" s="2" t="s">
        <v>22</v>
      </c>
      <c r="C73" s="2" t="s">
        <v>18</v>
      </c>
      <c r="D73" s="23">
        <v>18555</v>
      </c>
      <c r="E73" s="31">
        <f t="shared" si="6"/>
        <v>22266</v>
      </c>
    </row>
    <row r="74" spans="1:5" ht="15">
      <c r="A74" s="1">
        <v>56</v>
      </c>
      <c r="B74" s="2" t="s">
        <v>23</v>
      </c>
      <c r="C74" s="2" t="s">
        <v>18</v>
      </c>
      <c r="D74" s="23">
        <v>20672</v>
      </c>
      <c r="E74" s="31">
        <f t="shared" si="6"/>
        <v>24806.399999999998</v>
      </c>
    </row>
    <row r="75" spans="1:5" ht="15">
      <c r="A75" s="1">
        <v>57</v>
      </c>
      <c r="B75" s="2" t="s">
        <v>24</v>
      </c>
      <c r="C75" s="2" t="s">
        <v>18</v>
      </c>
      <c r="D75" s="23">
        <v>23920</v>
      </c>
      <c r="E75" s="31">
        <f t="shared" si="6"/>
        <v>28704</v>
      </c>
    </row>
    <row r="76" spans="1:5" ht="15">
      <c r="A76" s="1">
        <v>58</v>
      </c>
      <c r="B76" s="2" t="s">
        <v>25</v>
      </c>
      <c r="C76" s="2" t="s">
        <v>18</v>
      </c>
      <c r="D76" s="23">
        <v>26722</v>
      </c>
      <c r="E76" s="31">
        <f t="shared" si="6"/>
        <v>32066.399999999998</v>
      </c>
    </row>
    <row r="77" spans="1:5" ht="15">
      <c r="A77" s="1">
        <v>59</v>
      </c>
      <c r="B77" s="2" t="s">
        <v>26</v>
      </c>
      <c r="C77" s="2" t="s">
        <v>18</v>
      </c>
      <c r="D77" s="23">
        <v>52236</v>
      </c>
      <c r="E77" s="31">
        <f t="shared" si="6"/>
        <v>62683.2</v>
      </c>
    </row>
    <row r="78" spans="1:5" ht="15">
      <c r="A78" s="1">
        <v>60</v>
      </c>
      <c r="B78" s="2" t="s">
        <v>27</v>
      </c>
      <c r="C78" s="2" t="s">
        <v>18</v>
      </c>
      <c r="D78" s="23">
        <v>55972</v>
      </c>
      <c r="E78" s="31">
        <f t="shared" si="6"/>
        <v>67166.4</v>
      </c>
    </row>
    <row r="79" spans="1:5" ht="15">
      <c r="A79" s="1">
        <v>61</v>
      </c>
      <c r="B79" s="2" t="s">
        <v>28</v>
      </c>
      <c r="C79" s="2" t="s">
        <v>18</v>
      </c>
      <c r="D79" s="23">
        <v>91842</v>
      </c>
      <c r="E79" s="31">
        <f t="shared" si="6"/>
        <v>110210.4</v>
      </c>
    </row>
    <row r="80" spans="1:5" ht="15">
      <c r="A80" s="1">
        <v>62</v>
      </c>
      <c r="B80" s="2" t="s">
        <v>29</v>
      </c>
      <c r="C80" s="2" t="s">
        <v>18</v>
      </c>
      <c r="D80" s="23">
        <v>98069</v>
      </c>
      <c r="E80" s="31">
        <f t="shared" si="6"/>
        <v>117682.8</v>
      </c>
    </row>
    <row r="81" spans="1:5" ht="15">
      <c r="A81" s="1"/>
      <c r="B81" s="104" t="s">
        <v>40</v>
      </c>
      <c r="C81" s="105"/>
      <c r="D81" s="105"/>
      <c r="E81" s="1"/>
    </row>
    <row r="82" spans="1:5" ht="15">
      <c r="A82" s="1">
        <v>63</v>
      </c>
      <c r="B82" s="2" t="s">
        <v>20</v>
      </c>
      <c r="C82" s="2" t="s">
        <v>18</v>
      </c>
      <c r="D82" s="23">
        <v>10407</v>
      </c>
      <c r="E82" s="31">
        <f aca="true" t="shared" si="7" ref="E82:E91">D82*1.2</f>
        <v>12488.4</v>
      </c>
    </row>
    <row r="83" spans="1:5" ht="15">
      <c r="A83" s="1">
        <v>64</v>
      </c>
      <c r="B83" s="2" t="s">
        <v>21</v>
      </c>
      <c r="C83" s="2" t="s">
        <v>18</v>
      </c>
      <c r="D83" s="23">
        <v>11528</v>
      </c>
      <c r="E83" s="31">
        <f t="shared" si="7"/>
        <v>13833.6</v>
      </c>
    </row>
    <row r="84" spans="1:5" ht="15">
      <c r="A84" s="1">
        <v>65</v>
      </c>
      <c r="B84" s="2" t="s">
        <v>22</v>
      </c>
      <c r="C84" s="2" t="s">
        <v>18</v>
      </c>
      <c r="D84" s="23">
        <v>18239</v>
      </c>
      <c r="E84" s="31">
        <f t="shared" si="7"/>
        <v>21886.8</v>
      </c>
    </row>
    <row r="85" spans="1:5" ht="15">
      <c r="A85" s="1">
        <v>66</v>
      </c>
      <c r="B85" s="2" t="s">
        <v>23</v>
      </c>
      <c r="C85" s="2" t="s">
        <v>18</v>
      </c>
      <c r="D85" s="23">
        <v>20481</v>
      </c>
      <c r="E85" s="31">
        <f t="shared" si="7"/>
        <v>24577.2</v>
      </c>
    </row>
    <row r="86" spans="1:5" ht="15">
      <c r="A86" s="1">
        <v>67</v>
      </c>
      <c r="B86" s="2" t="s">
        <v>24</v>
      </c>
      <c r="C86" s="2" t="s">
        <v>18</v>
      </c>
      <c r="D86" s="23">
        <v>23478</v>
      </c>
      <c r="E86" s="31">
        <f t="shared" si="7"/>
        <v>28173.6</v>
      </c>
    </row>
    <row r="87" spans="1:5" ht="15">
      <c r="A87" s="1">
        <v>68</v>
      </c>
      <c r="B87" s="2" t="s">
        <v>25</v>
      </c>
      <c r="C87" s="2" t="s">
        <v>18</v>
      </c>
      <c r="D87" s="23">
        <v>26281</v>
      </c>
      <c r="E87" s="31">
        <f t="shared" si="7"/>
        <v>31537.199999999997</v>
      </c>
    </row>
    <row r="88" spans="1:5" ht="15">
      <c r="A88" s="1">
        <v>69</v>
      </c>
      <c r="B88" s="2" t="s">
        <v>26</v>
      </c>
      <c r="C88" s="2" t="s">
        <v>18</v>
      </c>
      <c r="D88" s="23">
        <v>51605</v>
      </c>
      <c r="E88" s="31">
        <f t="shared" si="7"/>
        <v>61926</v>
      </c>
    </row>
    <row r="89" spans="1:5" ht="15">
      <c r="A89" s="1">
        <v>70</v>
      </c>
      <c r="B89" s="2" t="s">
        <v>27</v>
      </c>
      <c r="C89" s="2" t="s">
        <v>18</v>
      </c>
      <c r="D89" s="23">
        <v>55341</v>
      </c>
      <c r="E89" s="31">
        <f t="shared" si="7"/>
        <v>66409.2</v>
      </c>
    </row>
    <row r="90" spans="1:5" ht="15">
      <c r="A90" s="1">
        <v>71</v>
      </c>
      <c r="B90" s="2" t="s">
        <v>28</v>
      </c>
      <c r="C90" s="2" t="s">
        <v>18</v>
      </c>
      <c r="D90" s="23">
        <v>90264</v>
      </c>
      <c r="E90" s="31">
        <f t="shared" si="7"/>
        <v>108316.8</v>
      </c>
    </row>
    <row r="91" spans="1:5" ht="15">
      <c r="A91" s="1">
        <v>72</v>
      </c>
      <c r="B91" s="2" t="s">
        <v>29</v>
      </c>
      <c r="C91" s="2" t="s">
        <v>18</v>
      </c>
      <c r="D91" s="23">
        <v>96492</v>
      </c>
      <c r="E91" s="31">
        <f t="shared" si="7"/>
        <v>115790.4</v>
      </c>
    </row>
    <row r="92" spans="1:5" ht="15">
      <c r="A92" s="1"/>
      <c r="B92" s="104" t="s">
        <v>42</v>
      </c>
      <c r="C92" s="105"/>
      <c r="D92" s="105"/>
      <c r="E92" s="1"/>
    </row>
    <row r="93" spans="1:5" ht="15">
      <c r="A93" s="1">
        <v>73</v>
      </c>
      <c r="B93" s="2" t="s">
        <v>20</v>
      </c>
      <c r="C93" s="2" t="s">
        <v>18</v>
      </c>
      <c r="D93" s="23">
        <v>10212</v>
      </c>
      <c r="E93" s="31">
        <f aca="true" t="shared" si="8" ref="E93:E102">D93*1.2</f>
        <v>12254.4</v>
      </c>
    </row>
    <row r="94" spans="1:5" ht="15">
      <c r="A94" s="1">
        <v>74</v>
      </c>
      <c r="B94" s="2" t="s">
        <v>21</v>
      </c>
      <c r="C94" s="2" t="s">
        <v>18</v>
      </c>
      <c r="D94" s="23">
        <v>11333</v>
      </c>
      <c r="E94" s="31">
        <f t="shared" si="8"/>
        <v>13599.6</v>
      </c>
    </row>
    <row r="95" spans="1:5" ht="15">
      <c r="A95" s="1">
        <v>75</v>
      </c>
      <c r="B95" s="2" t="s">
        <v>22</v>
      </c>
      <c r="C95" s="2" t="s">
        <v>18</v>
      </c>
      <c r="D95" s="23">
        <v>17753</v>
      </c>
      <c r="E95" s="31">
        <f t="shared" si="8"/>
        <v>21303.6</v>
      </c>
    </row>
    <row r="96" spans="1:5" ht="15">
      <c r="A96" s="1">
        <v>76</v>
      </c>
      <c r="B96" s="2" t="s">
        <v>23</v>
      </c>
      <c r="C96" s="2" t="s">
        <v>18</v>
      </c>
      <c r="D96" s="23">
        <v>19995</v>
      </c>
      <c r="E96" s="31">
        <f t="shared" si="8"/>
        <v>23994</v>
      </c>
    </row>
    <row r="97" spans="1:5" ht="15">
      <c r="A97" s="1">
        <v>77</v>
      </c>
      <c r="B97" s="2" t="s">
        <v>24</v>
      </c>
      <c r="C97" s="2" t="s">
        <v>18</v>
      </c>
      <c r="D97" s="23">
        <v>22797</v>
      </c>
      <c r="E97" s="31">
        <f t="shared" si="8"/>
        <v>27356.399999999998</v>
      </c>
    </row>
    <row r="98" spans="1:5" ht="15">
      <c r="A98" s="1">
        <v>78</v>
      </c>
      <c r="B98" s="2" t="s">
        <v>25</v>
      </c>
      <c r="C98" s="2" t="s">
        <v>18</v>
      </c>
      <c r="D98" s="23">
        <v>25599</v>
      </c>
      <c r="E98" s="31">
        <f t="shared" si="8"/>
        <v>30718.8</v>
      </c>
    </row>
    <row r="99" spans="1:5" ht="15">
      <c r="A99" s="1">
        <v>79</v>
      </c>
      <c r="B99" s="2" t="s">
        <v>26</v>
      </c>
      <c r="C99" s="2" t="s">
        <v>18</v>
      </c>
      <c r="D99" s="23">
        <v>50631</v>
      </c>
      <c r="E99" s="31">
        <f t="shared" si="8"/>
        <v>60757.2</v>
      </c>
    </row>
    <row r="100" spans="1:5" ht="15">
      <c r="A100" s="1">
        <v>80</v>
      </c>
      <c r="B100" s="2" t="s">
        <v>27</v>
      </c>
      <c r="C100" s="2" t="s">
        <v>18</v>
      </c>
      <c r="D100" s="23">
        <v>54368</v>
      </c>
      <c r="E100" s="31">
        <f t="shared" si="8"/>
        <v>65241.6</v>
      </c>
    </row>
    <row r="101" spans="1:5" ht="15">
      <c r="A101" s="1">
        <v>81</v>
      </c>
      <c r="B101" s="2" t="s">
        <v>28</v>
      </c>
      <c r="C101" s="2" t="s">
        <v>18</v>
      </c>
      <c r="D101" s="23">
        <v>87830</v>
      </c>
      <c r="E101" s="31">
        <f t="shared" si="8"/>
        <v>105396</v>
      </c>
    </row>
    <row r="102" spans="1:5" ht="15">
      <c r="A102" s="1">
        <v>82</v>
      </c>
      <c r="B102" s="2" t="s">
        <v>29</v>
      </c>
      <c r="C102" s="2" t="s">
        <v>18</v>
      </c>
      <c r="D102" s="23">
        <v>94058</v>
      </c>
      <c r="E102" s="31">
        <f t="shared" si="8"/>
        <v>112869.59999999999</v>
      </c>
    </row>
    <row r="103" spans="1:5" ht="15">
      <c r="A103" s="1"/>
      <c r="B103" s="104" t="s">
        <v>43</v>
      </c>
      <c r="C103" s="105"/>
      <c r="D103" s="105"/>
      <c r="E103" s="1"/>
    </row>
    <row r="104" spans="1:5" ht="15">
      <c r="A104" s="1">
        <v>83</v>
      </c>
      <c r="B104" s="2" t="s">
        <v>20</v>
      </c>
      <c r="C104" s="2" t="s">
        <v>18</v>
      </c>
      <c r="D104" s="23">
        <v>10461</v>
      </c>
      <c r="E104" s="31">
        <f aca="true" t="shared" si="9" ref="E104:E113">D104*1.2</f>
        <v>12553.199999999999</v>
      </c>
    </row>
    <row r="105" spans="1:5" ht="15">
      <c r="A105" s="1">
        <v>84</v>
      </c>
      <c r="B105" s="2" t="s">
        <v>21</v>
      </c>
      <c r="C105" s="2" t="s">
        <v>18</v>
      </c>
      <c r="D105" s="23">
        <v>11582</v>
      </c>
      <c r="E105" s="31">
        <f t="shared" si="9"/>
        <v>13898.4</v>
      </c>
    </row>
    <row r="106" spans="1:5" ht="15">
      <c r="A106" s="1">
        <v>85</v>
      </c>
      <c r="B106" s="2" t="s">
        <v>22</v>
      </c>
      <c r="C106" s="2" t="s">
        <v>18</v>
      </c>
      <c r="D106" s="23">
        <v>18375</v>
      </c>
      <c r="E106" s="31">
        <f t="shared" si="9"/>
        <v>22050</v>
      </c>
    </row>
    <row r="107" spans="1:5" ht="15">
      <c r="A107" s="1">
        <v>86</v>
      </c>
      <c r="B107" s="2" t="s">
        <v>23</v>
      </c>
      <c r="C107" s="2" t="s">
        <v>18</v>
      </c>
      <c r="D107" s="23">
        <v>20617</v>
      </c>
      <c r="E107" s="31">
        <f t="shared" si="9"/>
        <v>24740.399999999998</v>
      </c>
    </row>
    <row r="108" spans="1:5" ht="15">
      <c r="A108" s="1">
        <v>87</v>
      </c>
      <c r="B108" s="2" t="s">
        <v>24</v>
      </c>
      <c r="C108" s="2" t="s">
        <v>18</v>
      </c>
      <c r="D108" s="23">
        <v>23668</v>
      </c>
      <c r="E108" s="31">
        <f t="shared" si="9"/>
        <v>28401.6</v>
      </c>
    </row>
    <row r="109" spans="1:5" ht="15">
      <c r="A109" s="1">
        <v>88</v>
      </c>
      <c r="B109" s="2" t="s">
        <v>25</v>
      </c>
      <c r="C109" s="2" t="s">
        <v>18</v>
      </c>
      <c r="D109" s="23">
        <v>26471</v>
      </c>
      <c r="E109" s="31">
        <f t="shared" si="9"/>
        <v>31765.199999999997</v>
      </c>
    </row>
    <row r="110" spans="1:5" ht="15">
      <c r="A110" s="1">
        <v>89</v>
      </c>
      <c r="B110" s="2" t="s">
        <v>26</v>
      </c>
      <c r="C110" s="2" t="s">
        <v>18</v>
      </c>
      <c r="D110" s="23">
        <v>51877</v>
      </c>
      <c r="E110" s="31">
        <f t="shared" si="9"/>
        <v>62252.399999999994</v>
      </c>
    </row>
    <row r="111" spans="1:5" ht="15">
      <c r="A111" s="1">
        <v>90</v>
      </c>
      <c r="B111" s="2" t="s">
        <v>27</v>
      </c>
      <c r="C111" s="2" t="s">
        <v>18</v>
      </c>
      <c r="D111" s="23">
        <v>55613</v>
      </c>
      <c r="E111" s="31">
        <f t="shared" si="9"/>
        <v>66735.59999999999</v>
      </c>
    </row>
    <row r="112" spans="1:5" ht="15">
      <c r="A112" s="1">
        <v>91</v>
      </c>
      <c r="B112" s="2" t="s">
        <v>28</v>
      </c>
      <c r="C112" s="2" t="s">
        <v>18</v>
      </c>
      <c r="D112" s="23">
        <v>90943</v>
      </c>
      <c r="E112" s="31">
        <f t="shared" si="9"/>
        <v>109131.59999999999</v>
      </c>
    </row>
    <row r="113" spans="1:5" ht="15">
      <c r="A113" s="1">
        <v>92</v>
      </c>
      <c r="B113" s="2" t="s">
        <v>29</v>
      </c>
      <c r="C113" s="2" t="s">
        <v>18</v>
      </c>
      <c r="D113" s="23">
        <v>97171</v>
      </c>
      <c r="E113" s="31">
        <f t="shared" si="9"/>
        <v>116605.2</v>
      </c>
    </row>
    <row r="114" spans="1:5" ht="15">
      <c r="A114" s="1"/>
      <c r="B114" s="104" t="s">
        <v>44</v>
      </c>
      <c r="C114" s="105"/>
      <c r="D114" s="105"/>
      <c r="E114" s="1"/>
    </row>
    <row r="115" spans="1:5" ht="15">
      <c r="A115" s="1">
        <v>93</v>
      </c>
      <c r="B115" s="2" t="s">
        <v>20</v>
      </c>
      <c r="C115" s="2" t="s">
        <v>18</v>
      </c>
      <c r="D115" s="23">
        <v>10338</v>
      </c>
      <c r="E115" s="31">
        <f aca="true" t="shared" si="10" ref="E115:E124">D115*1.2</f>
        <v>12405.6</v>
      </c>
    </row>
    <row r="116" spans="1:5" ht="15">
      <c r="A116" s="1">
        <v>94</v>
      </c>
      <c r="B116" s="2" t="s">
        <v>21</v>
      </c>
      <c r="C116" s="2" t="s">
        <v>18</v>
      </c>
      <c r="D116" s="23">
        <v>11459</v>
      </c>
      <c r="E116" s="31">
        <f t="shared" si="10"/>
        <v>13750.8</v>
      </c>
    </row>
    <row r="117" spans="1:5" ht="15">
      <c r="A117" s="1">
        <v>95</v>
      </c>
      <c r="B117" s="2" t="s">
        <v>22</v>
      </c>
      <c r="C117" s="2" t="s">
        <v>18</v>
      </c>
      <c r="D117" s="23">
        <v>18067</v>
      </c>
      <c r="E117" s="31">
        <f t="shared" si="10"/>
        <v>21680.399999999998</v>
      </c>
    </row>
    <row r="118" spans="1:5" ht="15">
      <c r="A118" s="1">
        <v>96</v>
      </c>
      <c r="B118" s="2" t="s">
        <v>23</v>
      </c>
      <c r="C118" s="2" t="s">
        <v>18</v>
      </c>
      <c r="D118" s="23">
        <v>20309</v>
      </c>
      <c r="E118" s="31">
        <f t="shared" si="10"/>
        <v>24370.8</v>
      </c>
    </row>
    <row r="119" spans="1:5" ht="15">
      <c r="A119" s="1">
        <v>97</v>
      </c>
      <c r="B119" s="2" t="s">
        <v>24</v>
      </c>
      <c r="C119" s="2" t="s">
        <v>18</v>
      </c>
      <c r="D119" s="23">
        <v>23236</v>
      </c>
      <c r="E119" s="31">
        <f t="shared" si="10"/>
        <v>27883.2</v>
      </c>
    </row>
    <row r="120" spans="1:5" ht="15">
      <c r="A120" s="1">
        <v>98</v>
      </c>
      <c r="B120" s="2" t="s">
        <v>25</v>
      </c>
      <c r="C120" s="2" t="s">
        <v>18</v>
      </c>
      <c r="D120" s="23">
        <v>26039</v>
      </c>
      <c r="E120" s="31">
        <f t="shared" si="10"/>
        <v>31246.8</v>
      </c>
    </row>
    <row r="121" spans="1:5" ht="15">
      <c r="A121" s="1">
        <v>99</v>
      </c>
      <c r="B121" s="2" t="s">
        <v>26</v>
      </c>
      <c r="C121" s="2" t="s">
        <v>18</v>
      </c>
      <c r="D121" s="23">
        <v>51260</v>
      </c>
      <c r="E121" s="31">
        <f t="shared" si="10"/>
        <v>61512</v>
      </c>
    </row>
    <row r="122" spans="1:5" ht="15">
      <c r="A122" s="1">
        <v>100</v>
      </c>
      <c r="B122" s="2" t="s">
        <v>27</v>
      </c>
      <c r="C122" s="2" t="s">
        <v>18</v>
      </c>
      <c r="D122" s="23">
        <v>54996</v>
      </c>
      <c r="E122" s="31">
        <f t="shared" si="10"/>
        <v>65995.2</v>
      </c>
    </row>
    <row r="123" spans="1:5" ht="15">
      <c r="A123" s="1">
        <v>101</v>
      </c>
      <c r="B123" s="2" t="s">
        <v>28</v>
      </c>
      <c r="C123" s="2" t="s">
        <v>18</v>
      </c>
      <c r="D123" s="23">
        <v>89401</v>
      </c>
      <c r="E123" s="31">
        <f t="shared" si="10"/>
        <v>107281.2</v>
      </c>
    </row>
    <row r="124" spans="1:5" ht="15">
      <c r="A124" s="1">
        <v>102</v>
      </c>
      <c r="B124" s="2" t="s">
        <v>29</v>
      </c>
      <c r="C124" s="2" t="s">
        <v>18</v>
      </c>
      <c r="D124" s="23">
        <v>95629</v>
      </c>
      <c r="E124" s="31">
        <f t="shared" si="10"/>
        <v>114754.8</v>
      </c>
    </row>
    <row r="125" spans="1:5" ht="15">
      <c r="A125" s="1"/>
      <c r="B125" s="104" t="s">
        <v>45</v>
      </c>
      <c r="C125" s="105"/>
      <c r="D125" s="105"/>
      <c r="E125" s="1"/>
    </row>
    <row r="126" spans="1:5" ht="15">
      <c r="A126" s="1">
        <v>103</v>
      </c>
      <c r="B126" s="2" t="s">
        <v>20</v>
      </c>
      <c r="C126" s="2" t="s">
        <v>18</v>
      </c>
      <c r="D126" s="23">
        <v>10317</v>
      </c>
      <c r="E126" s="31">
        <f aca="true" t="shared" si="11" ref="E126:E135">D126*1.2</f>
        <v>12380.4</v>
      </c>
    </row>
    <row r="127" spans="1:5" ht="15">
      <c r="A127" s="1">
        <v>104</v>
      </c>
      <c r="B127" s="2" t="s">
        <v>21</v>
      </c>
      <c r="C127" s="2" t="s">
        <v>18</v>
      </c>
      <c r="D127" s="23">
        <v>11438</v>
      </c>
      <c r="E127" s="31">
        <f t="shared" si="11"/>
        <v>13725.6</v>
      </c>
    </row>
    <row r="128" spans="1:5" ht="15">
      <c r="A128" s="1">
        <v>105</v>
      </c>
      <c r="B128" s="2" t="s">
        <v>22</v>
      </c>
      <c r="C128" s="2" t="s">
        <v>18</v>
      </c>
      <c r="D128" s="23">
        <v>18015</v>
      </c>
      <c r="E128" s="31">
        <f t="shared" si="11"/>
        <v>21618</v>
      </c>
    </row>
    <row r="129" spans="1:5" ht="15">
      <c r="A129" s="1">
        <v>106</v>
      </c>
      <c r="B129" s="2" t="s">
        <v>23</v>
      </c>
      <c r="C129" s="2" t="s">
        <v>18</v>
      </c>
      <c r="D129" s="23">
        <v>20257</v>
      </c>
      <c r="E129" s="31">
        <f t="shared" si="11"/>
        <v>24308.399999999998</v>
      </c>
    </row>
    <row r="130" spans="1:5" ht="15">
      <c r="A130" s="1">
        <v>107</v>
      </c>
      <c r="B130" s="2" t="s">
        <v>24</v>
      </c>
      <c r="C130" s="2" t="s">
        <v>18</v>
      </c>
      <c r="D130" s="23">
        <v>23163</v>
      </c>
      <c r="E130" s="31">
        <f t="shared" si="11"/>
        <v>27795.6</v>
      </c>
    </row>
    <row r="131" spans="1:5" ht="15">
      <c r="A131" s="1">
        <v>108</v>
      </c>
      <c r="B131" s="2" t="s">
        <v>25</v>
      </c>
      <c r="C131" s="2" t="s">
        <v>18</v>
      </c>
      <c r="D131" s="23">
        <v>25966</v>
      </c>
      <c r="E131" s="31">
        <f t="shared" si="11"/>
        <v>31159.199999999997</v>
      </c>
    </row>
    <row r="132" spans="1:5" ht="15">
      <c r="A132" s="1">
        <v>109</v>
      </c>
      <c r="B132" s="2" t="s">
        <v>26</v>
      </c>
      <c r="C132" s="2" t="s">
        <v>18</v>
      </c>
      <c r="D132" s="23">
        <v>51155</v>
      </c>
      <c r="E132" s="31">
        <f t="shared" si="11"/>
        <v>61386</v>
      </c>
    </row>
    <row r="133" spans="1:5" ht="15">
      <c r="A133" s="1">
        <v>110</v>
      </c>
      <c r="B133" s="2" t="s">
        <v>27</v>
      </c>
      <c r="C133" s="2" t="s">
        <v>18</v>
      </c>
      <c r="D133" s="23">
        <v>54892</v>
      </c>
      <c r="E133" s="31">
        <f t="shared" si="11"/>
        <v>65870.4</v>
      </c>
    </row>
    <row r="134" spans="1:5" ht="15">
      <c r="A134" s="1">
        <v>111</v>
      </c>
      <c r="B134" s="2" t="s">
        <v>28</v>
      </c>
      <c r="C134" s="2" t="s">
        <v>18</v>
      </c>
      <c r="D134" s="23">
        <v>89139</v>
      </c>
      <c r="E134" s="31">
        <f t="shared" si="11"/>
        <v>106966.8</v>
      </c>
    </row>
    <row r="135" spans="1:5" ht="15">
      <c r="A135" s="1">
        <v>112</v>
      </c>
      <c r="B135" s="2" t="s">
        <v>29</v>
      </c>
      <c r="C135" s="2" t="s">
        <v>18</v>
      </c>
      <c r="D135" s="23">
        <v>95367</v>
      </c>
      <c r="E135" s="31">
        <f t="shared" si="11"/>
        <v>114440.4</v>
      </c>
    </row>
    <row r="136" spans="1:5" ht="15">
      <c r="A136" s="106" t="s">
        <v>46</v>
      </c>
      <c r="B136" s="107"/>
      <c r="C136" s="107"/>
      <c r="D136" s="107"/>
      <c r="E136" s="1"/>
    </row>
    <row r="137" spans="1:5" ht="33.75" customHeight="1">
      <c r="A137" s="8">
        <v>113</v>
      </c>
      <c r="B137" s="9" t="s">
        <v>49</v>
      </c>
      <c r="C137" s="10" t="s">
        <v>47</v>
      </c>
      <c r="D137" s="25">
        <v>230000</v>
      </c>
      <c r="E137" s="41">
        <f>D137*1.2</f>
        <v>276000</v>
      </c>
    </row>
    <row r="138" spans="1:5" ht="27" customHeight="1">
      <c r="A138" s="8">
        <v>114</v>
      </c>
      <c r="B138" s="9" t="s">
        <v>48</v>
      </c>
      <c r="C138" s="14" t="s">
        <v>47</v>
      </c>
      <c r="D138" s="25">
        <v>71080</v>
      </c>
      <c r="E138" s="41">
        <f>D138*1.2</f>
        <v>85296</v>
      </c>
    </row>
    <row r="139" spans="1:5" ht="30" customHeight="1">
      <c r="A139" s="8">
        <v>115</v>
      </c>
      <c r="B139" s="9" t="s">
        <v>50</v>
      </c>
      <c r="C139" s="10" t="s">
        <v>47</v>
      </c>
      <c r="D139" s="26">
        <v>175500</v>
      </c>
      <c r="E139" s="41">
        <f>D139*1.2</f>
        <v>210600</v>
      </c>
    </row>
    <row r="140" spans="1:5" ht="43.5" customHeight="1">
      <c r="A140" s="106" t="s">
        <v>54</v>
      </c>
      <c r="B140" s="107"/>
      <c r="C140" s="107"/>
      <c r="D140" s="107"/>
      <c r="E140" s="1"/>
    </row>
    <row r="141" spans="1:5" ht="15">
      <c r="A141" s="8">
        <v>119</v>
      </c>
      <c r="B141" s="2" t="s">
        <v>53</v>
      </c>
      <c r="C141" s="10" t="s">
        <v>47</v>
      </c>
      <c r="D141" s="26">
        <v>360000</v>
      </c>
      <c r="E141" s="41">
        <f>D141*1.2</f>
        <v>432000</v>
      </c>
    </row>
    <row r="142" spans="1:5" ht="21.75" customHeight="1">
      <c r="A142" s="8">
        <v>120</v>
      </c>
      <c r="B142" s="2" t="s">
        <v>51</v>
      </c>
      <c r="C142" s="2" t="s">
        <v>52</v>
      </c>
      <c r="D142" s="26">
        <v>70000</v>
      </c>
      <c r="E142" s="41">
        <f>D142*1.2</f>
        <v>84000</v>
      </c>
    </row>
    <row r="143" spans="1:5" ht="15">
      <c r="A143" s="8">
        <v>121</v>
      </c>
      <c r="B143" s="2" t="s">
        <v>55</v>
      </c>
      <c r="C143" s="2" t="s">
        <v>56</v>
      </c>
      <c r="D143" s="26">
        <v>1438991</v>
      </c>
      <c r="E143" s="41">
        <f>D143*1.2</f>
        <v>1726789.2</v>
      </c>
    </row>
    <row r="144" spans="1:5" ht="15">
      <c r="A144" s="8">
        <v>122</v>
      </c>
      <c r="B144" s="2" t="s">
        <v>57</v>
      </c>
      <c r="C144" s="2" t="s">
        <v>47</v>
      </c>
      <c r="D144" s="26">
        <v>29974</v>
      </c>
      <c r="E144" s="41">
        <f>D144*1.2</f>
        <v>35968.799999999996</v>
      </c>
    </row>
    <row r="145" spans="1:5" ht="15">
      <c r="A145" s="8">
        <v>123</v>
      </c>
      <c r="B145" s="2" t="s">
        <v>58</v>
      </c>
      <c r="C145" s="2" t="s">
        <v>59</v>
      </c>
      <c r="D145" s="26">
        <v>17347</v>
      </c>
      <c r="E145" s="41">
        <f>D145*1.2</f>
        <v>20816.399999999998</v>
      </c>
    </row>
    <row r="146" spans="1:4" ht="15">
      <c r="A146" s="16"/>
      <c r="B146" s="16"/>
      <c r="C146" s="16"/>
      <c r="D146" s="16"/>
    </row>
    <row r="147" spans="2:3" ht="15">
      <c r="B147" s="17" t="s">
        <v>60</v>
      </c>
      <c r="C147" s="17" t="s">
        <v>61</v>
      </c>
    </row>
  </sheetData>
  <sheetProtection/>
  <mergeCells count="17">
    <mergeCell ref="B103:D103"/>
    <mergeCell ref="A6:D6"/>
    <mergeCell ref="B7:D7"/>
    <mergeCell ref="B8:D8"/>
    <mergeCell ref="A11:E11"/>
    <mergeCell ref="B26:D26"/>
    <mergeCell ref="B37:D37"/>
    <mergeCell ref="B114:D114"/>
    <mergeCell ref="B125:D125"/>
    <mergeCell ref="A136:D136"/>
    <mergeCell ref="A140:D140"/>
    <mergeCell ref="D10:E10"/>
    <mergeCell ref="B48:D48"/>
    <mergeCell ref="B59:D59"/>
    <mergeCell ref="B70:D70"/>
    <mergeCell ref="B81:D81"/>
    <mergeCell ref="B92:D9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4">
      <selection activeCell="E38" sqref="E38:E47"/>
    </sheetView>
  </sheetViews>
  <sheetFormatPr defaultColWidth="9.140625" defaultRowHeight="15"/>
  <cols>
    <col min="1" max="1" width="4.140625" style="0" customWidth="1"/>
    <col min="2" max="2" width="45.421875" style="0" customWidth="1"/>
    <col min="3" max="3" width="9.421875" style="0" customWidth="1"/>
    <col min="4" max="4" width="14.00390625" style="0" customWidth="1"/>
    <col min="5" max="5" width="11.710937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74</v>
      </c>
      <c r="D5" s="34"/>
    </row>
    <row r="6" spans="1:6" ht="15.75">
      <c r="A6" s="110" t="s">
        <v>75</v>
      </c>
      <c r="B6" s="110"/>
      <c r="C6" s="110"/>
      <c r="D6" s="110"/>
      <c r="E6" s="4"/>
      <c r="F6" s="4"/>
    </row>
    <row r="7" spans="1:6" ht="15.75">
      <c r="A7" s="20"/>
      <c r="B7" s="111" t="s">
        <v>63</v>
      </c>
      <c r="C7" s="111"/>
      <c r="D7" s="111"/>
      <c r="E7" s="4"/>
      <c r="F7" s="4"/>
    </row>
    <row r="8" spans="1:4" ht="15.75">
      <c r="A8" s="4"/>
      <c r="B8" s="112" t="s">
        <v>73</v>
      </c>
      <c r="C8" s="112"/>
      <c r="D8" s="112"/>
    </row>
    <row r="9" spans="1:5" ht="65.25" customHeight="1">
      <c r="A9" s="30" t="s">
        <v>0</v>
      </c>
      <c r="B9" s="5" t="s">
        <v>1</v>
      </c>
      <c r="C9" s="5" t="s">
        <v>2</v>
      </c>
      <c r="D9" s="22" t="s">
        <v>7</v>
      </c>
      <c r="E9" s="6" t="s">
        <v>7</v>
      </c>
    </row>
    <row r="10" spans="1:5" ht="45.75" customHeight="1">
      <c r="A10" s="28"/>
      <c r="B10" s="29"/>
      <c r="C10" s="29"/>
      <c r="D10" s="35" t="s">
        <v>67</v>
      </c>
      <c r="E10" s="36" t="s">
        <v>68</v>
      </c>
    </row>
    <row r="11" spans="1:5" s="27" customFormat="1" ht="23.25" customHeight="1">
      <c r="A11" s="113" t="s">
        <v>71</v>
      </c>
      <c r="B11" s="114"/>
      <c r="C11" s="114"/>
      <c r="D11" s="114"/>
      <c r="E11" s="115"/>
    </row>
    <row r="12" spans="1:5" ht="15">
      <c r="A12" s="2">
        <v>1</v>
      </c>
      <c r="B12" s="2" t="s">
        <v>66</v>
      </c>
      <c r="C12" s="2" t="s">
        <v>6</v>
      </c>
      <c r="D12" s="23">
        <v>625000</v>
      </c>
      <c r="E12" s="31"/>
    </row>
    <row r="13" spans="1:5" ht="15">
      <c r="A13" s="2">
        <v>2</v>
      </c>
      <c r="B13" s="2" t="s">
        <v>62</v>
      </c>
      <c r="C13" s="2" t="s">
        <v>6</v>
      </c>
      <c r="D13" s="24">
        <v>704370</v>
      </c>
      <c r="E13" s="31"/>
    </row>
    <row r="14" spans="1:6" ht="15">
      <c r="A14" s="2">
        <v>3</v>
      </c>
      <c r="B14" s="2" t="s">
        <v>8</v>
      </c>
      <c r="C14" s="2" t="s">
        <v>18</v>
      </c>
      <c r="D14" s="47">
        <v>14239</v>
      </c>
      <c r="E14" s="31">
        <f>D14+F14</f>
        <v>16257</v>
      </c>
      <c r="F14">
        <v>2018</v>
      </c>
    </row>
    <row r="15" spans="1:6" ht="15">
      <c r="A15" s="2">
        <v>4</v>
      </c>
      <c r="B15" s="2" t="s">
        <v>9</v>
      </c>
      <c r="C15" s="2" t="s">
        <v>18</v>
      </c>
      <c r="D15" s="24">
        <v>15267</v>
      </c>
      <c r="E15" s="31">
        <f aca="true" t="shared" si="0" ref="E15:E23">D15+F15</f>
        <v>17285</v>
      </c>
      <c r="F15">
        <v>2018</v>
      </c>
    </row>
    <row r="16" spans="1:6" ht="15">
      <c r="A16" s="2">
        <v>5</v>
      </c>
      <c r="B16" s="2" t="s">
        <v>10</v>
      </c>
      <c r="C16" s="2" t="s">
        <v>18</v>
      </c>
      <c r="D16" s="24">
        <v>16291</v>
      </c>
      <c r="E16" s="31">
        <f t="shared" si="0"/>
        <v>21336</v>
      </c>
      <c r="F16">
        <v>5045</v>
      </c>
    </row>
    <row r="17" spans="1:6" ht="15">
      <c r="A17" s="2">
        <v>6</v>
      </c>
      <c r="B17" s="2" t="s">
        <v>11</v>
      </c>
      <c r="C17" s="2" t="s">
        <v>18</v>
      </c>
      <c r="D17" s="24">
        <v>22421</v>
      </c>
      <c r="E17" s="31">
        <f t="shared" si="0"/>
        <v>27466</v>
      </c>
      <c r="F17">
        <v>5045</v>
      </c>
    </row>
    <row r="18" spans="1:6" ht="15">
      <c r="A18" s="2">
        <v>7</v>
      </c>
      <c r="B18" s="2" t="s">
        <v>12</v>
      </c>
      <c r="C18" s="2" t="s">
        <v>18</v>
      </c>
      <c r="D18" s="24">
        <v>24741</v>
      </c>
      <c r="E18" s="31">
        <f t="shared" si="0"/>
        <v>31805</v>
      </c>
      <c r="F18">
        <v>7064</v>
      </c>
    </row>
    <row r="19" spans="1:6" ht="15">
      <c r="A19" s="2">
        <v>8</v>
      </c>
      <c r="B19" s="2" t="s">
        <v>13</v>
      </c>
      <c r="C19" s="2" t="s">
        <v>18</v>
      </c>
      <c r="D19" s="24">
        <v>27314</v>
      </c>
      <c r="E19" s="31">
        <f t="shared" si="0"/>
        <v>34378</v>
      </c>
      <c r="F19">
        <v>7064</v>
      </c>
    </row>
    <row r="20" spans="1:6" ht="15">
      <c r="A20" s="2">
        <v>9</v>
      </c>
      <c r="B20" s="2" t="s">
        <v>14</v>
      </c>
      <c r="C20" s="2" t="s">
        <v>18</v>
      </c>
      <c r="D20" s="24">
        <v>47486</v>
      </c>
      <c r="E20" s="31">
        <f t="shared" si="0"/>
        <v>57577</v>
      </c>
      <c r="F20">
        <v>10091</v>
      </c>
    </row>
    <row r="21" spans="1:6" ht="15">
      <c r="A21" s="2">
        <v>10</v>
      </c>
      <c r="B21" s="2" t="s">
        <v>15</v>
      </c>
      <c r="C21" s="2" t="s">
        <v>18</v>
      </c>
      <c r="D21" s="24">
        <v>50916</v>
      </c>
      <c r="E21" s="31">
        <f t="shared" si="0"/>
        <v>61007</v>
      </c>
      <c r="F21">
        <v>10091</v>
      </c>
    </row>
    <row r="22" spans="1:6" ht="15">
      <c r="A22" s="2">
        <v>11</v>
      </c>
      <c r="B22" s="2" t="s">
        <v>16</v>
      </c>
      <c r="C22" s="2" t="s">
        <v>18</v>
      </c>
      <c r="D22" s="24">
        <v>71756</v>
      </c>
      <c r="E22" s="31">
        <f t="shared" si="0"/>
        <v>96985</v>
      </c>
      <c r="F22">
        <v>25229</v>
      </c>
    </row>
    <row r="23" spans="1:6" ht="15">
      <c r="A23" s="2">
        <v>12</v>
      </c>
      <c r="B23" s="2" t="s">
        <v>17</v>
      </c>
      <c r="C23" s="2" t="s">
        <v>18</v>
      </c>
      <c r="D23" s="24">
        <v>77633</v>
      </c>
      <c r="E23" s="31">
        <f t="shared" si="0"/>
        <v>102862</v>
      </c>
      <c r="F23">
        <v>25229</v>
      </c>
    </row>
    <row r="24" spans="1:6" ht="15">
      <c r="A24" s="2">
        <v>13</v>
      </c>
      <c r="B24" s="2" t="s">
        <v>72</v>
      </c>
      <c r="C24" s="2" t="s">
        <v>6</v>
      </c>
      <c r="D24" s="24">
        <v>1058020</v>
      </c>
      <c r="E24" s="31"/>
      <c r="F24" s="38"/>
    </row>
    <row r="25" spans="1:5" ht="15">
      <c r="A25" s="21" t="s">
        <v>33</v>
      </c>
      <c r="B25" s="32"/>
      <c r="C25" s="32"/>
      <c r="D25" s="32"/>
      <c r="E25" s="33"/>
    </row>
    <row r="26" spans="1:5" ht="15">
      <c r="A26" s="1"/>
      <c r="B26" s="104" t="s">
        <v>19</v>
      </c>
      <c r="C26" s="105"/>
      <c r="D26" s="105"/>
      <c r="E26" s="1"/>
    </row>
    <row r="27" spans="1:5" ht="25.5" customHeight="1">
      <c r="A27" s="2">
        <v>13</v>
      </c>
      <c r="B27" s="2" t="s">
        <v>20</v>
      </c>
      <c r="C27" s="2" t="s">
        <v>18</v>
      </c>
      <c r="D27" s="23">
        <v>16251</v>
      </c>
      <c r="E27" s="37"/>
    </row>
    <row r="28" spans="1:5" ht="15">
      <c r="A28" s="2">
        <v>14</v>
      </c>
      <c r="B28" s="2" t="s">
        <v>21</v>
      </c>
      <c r="C28" s="2" t="s">
        <v>18</v>
      </c>
      <c r="D28" s="23">
        <v>17105</v>
      </c>
      <c r="E28" s="37"/>
    </row>
    <row r="29" spans="1:5" ht="15">
      <c r="A29" s="2">
        <v>15</v>
      </c>
      <c r="B29" s="2" t="s">
        <v>22</v>
      </c>
      <c r="C29" s="2" t="s">
        <v>18</v>
      </c>
      <c r="D29" s="23">
        <v>24962</v>
      </c>
      <c r="E29" s="37"/>
    </row>
    <row r="30" spans="1:5" ht="15">
      <c r="A30" s="2">
        <v>16</v>
      </c>
      <c r="B30" s="2" t="s">
        <v>23</v>
      </c>
      <c r="C30" s="2" t="s">
        <v>18</v>
      </c>
      <c r="D30" s="23">
        <v>26672</v>
      </c>
      <c r="E30" s="37"/>
    </row>
    <row r="31" spans="1:5" ht="15">
      <c r="A31" s="2">
        <v>17</v>
      </c>
      <c r="B31" s="2" t="s">
        <v>24</v>
      </c>
      <c r="C31" s="2" t="s">
        <v>18</v>
      </c>
      <c r="D31" s="23">
        <v>30913</v>
      </c>
      <c r="E31" s="37"/>
    </row>
    <row r="32" spans="1:5" ht="15">
      <c r="A32" s="2">
        <v>18</v>
      </c>
      <c r="B32" s="2" t="s">
        <v>25</v>
      </c>
      <c r="C32" s="2" t="s">
        <v>18</v>
      </c>
      <c r="D32" s="23">
        <v>33050</v>
      </c>
      <c r="E32" s="37"/>
    </row>
    <row r="33" spans="1:5" ht="15">
      <c r="A33" s="2">
        <v>19</v>
      </c>
      <c r="B33" s="2" t="s">
        <v>26</v>
      </c>
      <c r="C33" s="2" t="s">
        <v>18</v>
      </c>
      <c r="D33" s="23">
        <v>58285</v>
      </c>
      <c r="E33" s="37"/>
    </row>
    <row r="34" spans="1:5" ht="15">
      <c r="A34" s="2">
        <v>20</v>
      </c>
      <c r="B34" s="2" t="s">
        <v>27</v>
      </c>
      <c r="C34" s="2" t="s">
        <v>18</v>
      </c>
      <c r="D34" s="23">
        <v>61134</v>
      </c>
      <c r="E34" s="37"/>
    </row>
    <row r="35" spans="1:5" ht="15">
      <c r="A35" s="2">
        <v>21</v>
      </c>
      <c r="B35" s="2" t="s">
        <v>28</v>
      </c>
      <c r="C35" s="2" t="s">
        <v>18</v>
      </c>
      <c r="D35" s="23">
        <v>95296</v>
      </c>
      <c r="E35" s="37"/>
    </row>
    <row r="36" spans="1:5" ht="15">
      <c r="A36" s="2">
        <v>22</v>
      </c>
      <c r="B36" s="2" t="s">
        <v>29</v>
      </c>
      <c r="C36" s="2" t="s">
        <v>18</v>
      </c>
      <c r="D36" s="23">
        <v>100044</v>
      </c>
      <c r="E36" s="37"/>
    </row>
    <row r="37" spans="1:5" ht="15">
      <c r="A37" s="1"/>
      <c r="B37" s="108" t="s">
        <v>30</v>
      </c>
      <c r="C37" s="109"/>
      <c r="D37" s="109"/>
      <c r="E37" s="1"/>
    </row>
    <row r="38" spans="1:6" ht="15">
      <c r="A38" s="2">
        <v>23</v>
      </c>
      <c r="B38" s="2" t="s">
        <v>20</v>
      </c>
      <c r="C38" s="2" t="s">
        <v>18</v>
      </c>
      <c r="D38" s="23">
        <v>16396</v>
      </c>
      <c r="E38" s="12">
        <f>D38+F38</f>
        <v>18414</v>
      </c>
      <c r="F38">
        <v>2018</v>
      </c>
    </row>
    <row r="39" spans="1:6" ht="15">
      <c r="A39" s="2">
        <v>24</v>
      </c>
      <c r="B39" s="2" t="s">
        <v>21</v>
      </c>
      <c r="C39" s="2" t="s">
        <v>18</v>
      </c>
      <c r="D39" s="23">
        <v>17250</v>
      </c>
      <c r="E39" s="12">
        <f aca="true" t="shared" si="1" ref="E39:E47">D39+F39</f>
        <v>19268</v>
      </c>
      <c r="F39">
        <v>2018</v>
      </c>
    </row>
    <row r="40" spans="1:6" ht="15">
      <c r="A40" s="2">
        <v>25</v>
      </c>
      <c r="B40" s="2" t="s">
        <v>22</v>
      </c>
      <c r="C40" s="2" t="s">
        <v>18</v>
      </c>
      <c r="D40" s="23">
        <v>25325</v>
      </c>
      <c r="E40" s="12">
        <f t="shared" si="1"/>
        <v>30370</v>
      </c>
      <c r="F40">
        <v>5045</v>
      </c>
    </row>
    <row r="41" spans="1:6" ht="15">
      <c r="A41" s="2">
        <v>26</v>
      </c>
      <c r="B41" s="2" t="s">
        <v>23</v>
      </c>
      <c r="C41" s="2" t="s">
        <v>18</v>
      </c>
      <c r="D41" s="23">
        <v>27035</v>
      </c>
      <c r="E41" s="12">
        <f t="shared" si="1"/>
        <v>32080</v>
      </c>
      <c r="F41">
        <v>5045</v>
      </c>
    </row>
    <row r="42" spans="1:6" ht="15">
      <c r="A42" s="2">
        <v>27</v>
      </c>
      <c r="B42" s="2" t="s">
        <v>24</v>
      </c>
      <c r="C42" s="2" t="s">
        <v>18</v>
      </c>
      <c r="D42" s="23">
        <v>31421</v>
      </c>
      <c r="E42" s="12">
        <f t="shared" si="1"/>
        <v>38485</v>
      </c>
      <c r="F42">
        <v>7064</v>
      </c>
    </row>
    <row r="43" spans="1:6" ht="15">
      <c r="A43" s="2">
        <v>28</v>
      </c>
      <c r="B43" s="2" t="s">
        <v>25</v>
      </c>
      <c r="C43" s="2" t="s">
        <v>18</v>
      </c>
      <c r="D43" s="23">
        <v>33557</v>
      </c>
      <c r="E43" s="12">
        <f t="shared" si="1"/>
        <v>40621</v>
      </c>
      <c r="F43">
        <v>7064</v>
      </c>
    </row>
    <row r="44" spans="1:6" ht="15">
      <c r="A44" s="2">
        <v>29</v>
      </c>
      <c r="B44" s="2" t="s">
        <v>26</v>
      </c>
      <c r="C44" s="2" t="s">
        <v>18</v>
      </c>
      <c r="D44" s="23">
        <v>59010</v>
      </c>
      <c r="E44" s="12">
        <f t="shared" si="1"/>
        <v>69101</v>
      </c>
      <c r="F44">
        <v>10091</v>
      </c>
    </row>
    <row r="45" spans="1:6" ht="15">
      <c r="A45" s="2">
        <v>30</v>
      </c>
      <c r="B45" s="2" t="s">
        <v>27</v>
      </c>
      <c r="C45" s="2" t="s">
        <v>18</v>
      </c>
      <c r="D45" s="23">
        <v>61859</v>
      </c>
      <c r="E45" s="12">
        <f t="shared" si="1"/>
        <v>71950</v>
      </c>
      <c r="F45">
        <v>10091</v>
      </c>
    </row>
    <row r="46" spans="1:6" ht="15">
      <c r="A46" s="2">
        <v>31</v>
      </c>
      <c r="B46" s="2" t="s">
        <v>28</v>
      </c>
      <c r="C46" s="2" t="s">
        <v>18</v>
      </c>
      <c r="D46" s="23">
        <v>97110</v>
      </c>
      <c r="E46" s="12">
        <f t="shared" si="1"/>
        <v>122339</v>
      </c>
      <c r="F46">
        <v>25229</v>
      </c>
    </row>
    <row r="47" spans="1:6" ht="15">
      <c r="A47" s="2">
        <v>32</v>
      </c>
      <c r="B47" s="2" t="s">
        <v>29</v>
      </c>
      <c r="C47" s="2" t="s">
        <v>18</v>
      </c>
      <c r="D47" s="23">
        <v>101858</v>
      </c>
      <c r="E47" s="12">
        <f t="shared" si="1"/>
        <v>127087</v>
      </c>
      <c r="F47">
        <v>25229</v>
      </c>
    </row>
    <row r="48" spans="1:5" ht="15">
      <c r="A48" s="1"/>
      <c r="B48" s="104" t="s">
        <v>31</v>
      </c>
      <c r="C48" s="105"/>
      <c r="D48" s="105"/>
      <c r="E48" s="1"/>
    </row>
    <row r="49" spans="1:5" ht="15">
      <c r="A49" s="2">
        <v>33</v>
      </c>
      <c r="B49" s="2" t="s">
        <v>20</v>
      </c>
      <c r="C49" s="2" t="s">
        <v>18</v>
      </c>
      <c r="D49" s="23">
        <v>16590</v>
      </c>
      <c r="E49" s="1"/>
    </row>
    <row r="50" spans="1:5" ht="15">
      <c r="A50" s="2">
        <v>34</v>
      </c>
      <c r="B50" s="2" t="s">
        <v>21</v>
      </c>
      <c r="C50" s="2" t="s">
        <v>18</v>
      </c>
      <c r="D50" s="23">
        <v>17444</v>
      </c>
      <c r="E50" s="1"/>
    </row>
    <row r="51" spans="1:5" ht="15">
      <c r="A51" s="2">
        <v>35</v>
      </c>
      <c r="B51" s="2" t="s">
        <v>22</v>
      </c>
      <c r="C51" s="2" t="s">
        <v>18</v>
      </c>
      <c r="D51" s="23">
        <v>25810</v>
      </c>
      <c r="E51" s="1"/>
    </row>
    <row r="52" spans="1:5" ht="15">
      <c r="A52" s="2">
        <v>36</v>
      </c>
      <c r="B52" s="2" t="s">
        <v>23</v>
      </c>
      <c r="C52" s="2" t="s">
        <v>18</v>
      </c>
      <c r="D52" s="23">
        <v>27520</v>
      </c>
      <c r="E52" s="1"/>
    </row>
    <row r="53" spans="1:5" ht="15">
      <c r="A53" s="2">
        <v>37</v>
      </c>
      <c r="B53" s="2" t="s">
        <v>24</v>
      </c>
      <c r="C53" s="2" t="s">
        <v>18</v>
      </c>
      <c r="D53" s="23">
        <v>32100</v>
      </c>
      <c r="E53" s="1"/>
    </row>
    <row r="54" spans="1:5" ht="15">
      <c r="A54" s="2">
        <v>38</v>
      </c>
      <c r="B54" s="2" t="s">
        <v>25</v>
      </c>
      <c r="C54" s="2" t="s">
        <v>18</v>
      </c>
      <c r="D54" s="23">
        <v>34237</v>
      </c>
      <c r="E54" s="1"/>
    </row>
    <row r="55" spans="1:5" ht="15">
      <c r="A55" s="2">
        <v>39</v>
      </c>
      <c r="B55" s="2" t="s">
        <v>26</v>
      </c>
      <c r="C55" s="2" t="s">
        <v>18</v>
      </c>
      <c r="D55" s="23">
        <v>59980</v>
      </c>
      <c r="E55" s="1"/>
    </row>
    <row r="56" spans="1:5" ht="15">
      <c r="A56" s="2">
        <v>40</v>
      </c>
      <c r="B56" s="2" t="s">
        <v>27</v>
      </c>
      <c r="C56" s="2" t="s">
        <v>18</v>
      </c>
      <c r="D56" s="23">
        <v>62830</v>
      </c>
      <c r="E56" s="1"/>
    </row>
    <row r="57" spans="1:5" ht="15">
      <c r="A57" s="2">
        <v>41</v>
      </c>
      <c r="B57" s="2" t="s">
        <v>28</v>
      </c>
      <c r="C57" s="2" t="s">
        <v>18</v>
      </c>
      <c r="D57" s="23">
        <v>99534</v>
      </c>
      <c r="E57" s="1"/>
    </row>
    <row r="58" spans="1:5" ht="15">
      <c r="A58" s="2">
        <v>42</v>
      </c>
      <c r="B58" s="2" t="s">
        <v>29</v>
      </c>
      <c r="C58" s="2" t="s">
        <v>18</v>
      </c>
      <c r="D58" s="23">
        <v>104284</v>
      </c>
      <c r="E58" s="1"/>
    </row>
    <row r="59" spans="1:5" ht="15">
      <c r="A59" s="1"/>
      <c r="B59" s="104" t="s">
        <v>39</v>
      </c>
      <c r="C59" s="105"/>
      <c r="D59" s="105"/>
      <c r="E59" s="1"/>
    </row>
    <row r="60" spans="1:5" ht="15">
      <c r="A60" s="2">
        <v>43</v>
      </c>
      <c r="B60" s="2" t="s">
        <v>20</v>
      </c>
      <c r="C60" s="2" t="s">
        <v>18</v>
      </c>
      <c r="D60" s="23">
        <v>16096</v>
      </c>
      <c r="E60" s="1"/>
    </row>
    <row r="61" spans="1:5" ht="15">
      <c r="A61" s="2">
        <v>44</v>
      </c>
      <c r="B61" s="2" t="s">
        <v>21</v>
      </c>
      <c r="C61" s="2" t="s">
        <v>18</v>
      </c>
      <c r="D61" s="23">
        <v>16951</v>
      </c>
      <c r="E61" s="1"/>
    </row>
    <row r="62" spans="1:5" ht="15">
      <c r="A62" s="2">
        <v>45</v>
      </c>
      <c r="B62" s="2" t="s">
        <v>22</v>
      </c>
      <c r="C62" s="2" t="s">
        <v>18</v>
      </c>
      <c r="D62" s="23">
        <v>24576</v>
      </c>
      <c r="E62" s="1"/>
    </row>
    <row r="63" spans="1:5" ht="15">
      <c r="A63" s="2">
        <v>46</v>
      </c>
      <c r="B63" s="2" t="s">
        <v>23</v>
      </c>
      <c r="C63" s="2" t="s">
        <v>18</v>
      </c>
      <c r="D63" s="23">
        <v>26285</v>
      </c>
      <c r="E63" s="1"/>
    </row>
    <row r="64" spans="1:5" ht="15">
      <c r="A64" s="2">
        <v>47</v>
      </c>
      <c r="B64" s="2" t="s">
        <v>24</v>
      </c>
      <c r="C64" s="2" t="s">
        <v>18</v>
      </c>
      <c r="D64" s="23">
        <v>30371</v>
      </c>
      <c r="E64" s="1"/>
    </row>
    <row r="65" spans="1:5" ht="15">
      <c r="A65" s="2">
        <v>48</v>
      </c>
      <c r="B65" s="2" t="s">
        <v>25</v>
      </c>
      <c r="C65" s="2" t="s">
        <v>18</v>
      </c>
      <c r="D65" s="23">
        <v>32508</v>
      </c>
      <c r="E65" s="1"/>
    </row>
    <row r="66" spans="1:5" ht="15">
      <c r="A66" s="2">
        <v>49</v>
      </c>
      <c r="B66" s="2" t="s">
        <v>26</v>
      </c>
      <c r="C66" s="2" t="s">
        <v>18</v>
      </c>
      <c r="D66" s="23">
        <v>57511</v>
      </c>
      <c r="E66" s="1"/>
    </row>
    <row r="67" spans="1:5" ht="15">
      <c r="A67" s="2">
        <v>50</v>
      </c>
      <c r="B67" s="2" t="s">
        <v>27</v>
      </c>
      <c r="C67" s="2" t="s">
        <v>18</v>
      </c>
      <c r="D67" s="23">
        <v>60360</v>
      </c>
      <c r="E67" s="1"/>
    </row>
    <row r="68" spans="1:5" ht="15">
      <c r="A68" s="2">
        <v>51</v>
      </c>
      <c r="B68" s="2" t="s">
        <v>28</v>
      </c>
      <c r="C68" s="2" t="s">
        <v>18</v>
      </c>
      <c r="D68" s="23">
        <v>93363</v>
      </c>
      <c r="E68" s="1"/>
    </row>
    <row r="69" spans="1:5" ht="15">
      <c r="A69" s="2">
        <v>52</v>
      </c>
      <c r="B69" s="2" t="s">
        <v>29</v>
      </c>
      <c r="C69" s="2" t="s">
        <v>18</v>
      </c>
      <c r="D69" s="23">
        <v>98111</v>
      </c>
      <c r="E69" s="1"/>
    </row>
    <row r="70" spans="1:5" ht="15">
      <c r="A70" s="1"/>
      <c r="B70" s="104" t="s">
        <v>41</v>
      </c>
      <c r="C70" s="105"/>
      <c r="D70" s="105"/>
      <c r="E70" s="1"/>
    </row>
    <row r="71" spans="1:5" ht="15">
      <c r="A71" s="1">
        <v>53</v>
      </c>
      <c r="B71" s="2" t="s">
        <v>20</v>
      </c>
      <c r="C71" s="2" t="s">
        <v>18</v>
      </c>
      <c r="D71" s="23">
        <v>16054</v>
      </c>
      <c r="E71" s="1"/>
    </row>
    <row r="72" spans="1:5" ht="15">
      <c r="A72" s="1">
        <v>54</v>
      </c>
      <c r="B72" s="2" t="s">
        <v>21</v>
      </c>
      <c r="C72" s="2" t="s">
        <v>18</v>
      </c>
      <c r="D72" s="23">
        <v>16909</v>
      </c>
      <c r="E72" s="1"/>
    </row>
    <row r="73" spans="1:5" ht="15">
      <c r="A73" s="1">
        <v>55</v>
      </c>
      <c r="B73" s="2" t="s">
        <v>22</v>
      </c>
      <c r="C73" s="2" t="s">
        <v>18</v>
      </c>
      <c r="D73" s="23">
        <v>24472</v>
      </c>
      <c r="E73" s="1"/>
    </row>
    <row r="74" spans="1:5" ht="15">
      <c r="A74" s="1">
        <v>56</v>
      </c>
      <c r="B74" s="2" t="s">
        <v>23</v>
      </c>
      <c r="C74" s="2" t="s">
        <v>18</v>
      </c>
      <c r="D74" s="23">
        <v>26181</v>
      </c>
      <c r="E74" s="1"/>
    </row>
    <row r="75" spans="1:5" ht="15">
      <c r="A75" s="1">
        <v>57</v>
      </c>
      <c r="B75" s="2" t="s">
        <v>24</v>
      </c>
      <c r="C75" s="2" t="s">
        <v>18</v>
      </c>
      <c r="D75" s="23">
        <v>30226</v>
      </c>
      <c r="E75" s="1"/>
    </row>
    <row r="76" spans="1:5" ht="15">
      <c r="A76" s="1">
        <v>58</v>
      </c>
      <c r="B76" s="2" t="s">
        <v>25</v>
      </c>
      <c r="C76" s="2" t="s">
        <v>18</v>
      </c>
      <c r="D76" s="23">
        <v>32362</v>
      </c>
      <c r="E76" s="1"/>
    </row>
    <row r="77" spans="1:5" ht="15">
      <c r="A77" s="1">
        <v>59</v>
      </c>
      <c r="B77" s="2" t="s">
        <v>26</v>
      </c>
      <c r="C77" s="2" t="s">
        <v>18</v>
      </c>
      <c r="D77" s="23">
        <v>57303</v>
      </c>
      <c r="E77" s="1"/>
    </row>
    <row r="78" spans="1:5" ht="15">
      <c r="A78" s="1">
        <v>60</v>
      </c>
      <c r="B78" s="2" t="s">
        <v>27</v>
      </c>
      <c r="C78" s="2" t="s">
        <v>18</v>
      </c>
      <c r="D78" s="23">
        <v>60152</v>
      </c>
      <c r="E78" s="1"/>
    </row>
    <row r="79" spans="1:5" ht="15">
      <c r="A79" s="1">
        <v>61</v>
      </c>
      <c r="B79" s="2" t="s">
        <v>28</v>
      </c>
      <c r="C79" s="2" t="s">
        <v>18</v>
      </c>
      <c r="D79" s="23">
        <v>92841</v>
      </c>
      <c r="E79" s="1"/>
    </row>
    <row r="80" spans="1:5" ht="15">
      <c r="A80" s="1">
        <v>62</v>
      </c>
      <c r="B80" s="2" t="s">
        <v>29</v>
      </c>
      <c r="C80" s="2" t="s">
        <v>18</v>
      </c>
      <c r="D80" s="23">
        <v>97589</v>
      </c>
      <c r="E80" s="1"/>
    </row>
    <row r="81" spans="1:5" ht="15">
      <c r="A81" s="1"/>
      <c r="B81" s="104" t="s">
        <v>40</v>
      </c>
      <c r="C81" s="105"/>
      <c r="D81" s="105"/>
      <c r="E81" s="1"/>
    </row>
    <row r="82" spans="1:5" ht="15">
      <c r="A82" s="1">
        <v>63</v>
      </c>
      <c r="B82" s="2" t="s">
        <v>20</v>
      </c>
      <c r="C82" s="2" t="s">
        <v>18</v>
      </c>
      <c r="D82" s="23">
        <v>15928</v>
      </c>
      <c r="E82" s="1"/>
    </row>
    <row r="83" spans="1:5" ht="15">
      <c r="A83" s="1">
        <v>64</v>
      </c>
      <c r="B83" s="2" t="s">
        <v>21</v>
      </c>
      <c r="C83" s="2" t="s">
        <v>18</v>
      </c>
      <c r="D83" s="23">
        <v>16783</v>
      </c>
      <c r="E83" s="1"/>
    </row>
    <row r="84" spans="1:5" ht="15">
      <c r="A84" s="1">
        <v>65</v>
      </c>
      <c r="B84" s="2" t="s">
        <v>22</v>
      </c>
      <c r="C84" s="2" t="s">
        <v>18</v>
      </c>
      <c r="D84" s="23">
        <v>24156</v>
      </c>
      <c r="E84" s="1"/>
    </row>
    <row r="85" spans="1:5" ht="15">
      <c r="A85" s="1">
        <v>66</v>
      </c>
      <c r="B85" s="2" t="s">
        <v>23</v>
      </c>
      <c r="C85" s="2" t="s">
        <v>18</v>
      </c>
      <c r="D85" s="23">
        <v>25868</v>
      </c>
      <c r="E85" s="1"/>
    </row>
    <row r="86" spans="1:5" ht="15">
      <c r="A86" s="1">
        <v>67</v>
      </c>
      <c r="B86" s="2" t="s">
        <v>24</v>
      </c>
      <c r="C86" s="2" t="s">
        <v>18</v>
      </c>
      <c r="D86" s="23">
        <v>29784</v>
      </c>
      <c r="E86" s="1"/>
    </row>
    <row r="87" spans="1:5" ht="15">
      <c r="A87" s="1">
        <v>68</v>
      </c>
      <c r="B87" s="2" t="s">
        <v>25</v>
      </c>
      <c r="C87" s="2" t="s">
        <v>18</v>
      </c>
      <c r="D87" s="23">
        <v>31920</v>
      </c>
      <c r="E87" s="1"/>
    </row>
    <row r="88" spans="1:5" ht="15">
      <c r="A88" s="1">
        <v>69</v>
      </c>
      <c r="B88" s="2" t="s">
        <v>26</v>
      </c>
      <c r="C88" s="2" t="s">
        <v>18</v>
      </c>
      <c r="D88" s="23">
        <v>56672</v>
      </c>
      <c r="E88" s="1"/>
    </row>
    <row r="89" spans="1:5" ht="15">
      <c r="A89" s="1">
        <v>70</v>
      </c>
      <c r="B89" s="2" t="s">
        <v>27</v>
      </c>
      <c r="C89" s="2" t="s">
        <v>18</v>
      </c>
      <c r="D89" s="23">
        <v>59521</v>
      </c>
      <c r="E89" s="1"/>
    </row>
    <row r="90" spans="1:5" ht="15">
      <c r="A90" s="1">
        <v>71</v>
      </c>
      <c r="B90" s="2" t="s">
        <v>28</v>
      </c>
      <c r="C90" s="2" t="s">
        <v>18</v>
      </c>
      <c r="D90" s="23">
        <v>91264</v>
      </c>
      <c r="E90" s="1"/>
    </row>
    <row r="91" spans="1:5" ht="15">
      <c r="A91" s="1">
        <v>72</v>
      </c>
      <c r="B91" s="2" t="s">
        <v>29</v>
      </c>
      <c r="C91" s="2" t="s">
        <v>18</v>
      </c>
      <c r="D91" s="23">
        <v>96012</v>
      </c>
      <c r="E91" s="1"/>
    </row>
    <row r="92" spans="1:5" ht="15">
      <c r="A92" s="1"/>
      <c r="B92" s="104" t="s">
        <v>42</v>
      </c>
      <c r="C92" s="105"/>
      <c r="D92" s="105"/>
      <c r="E92" s="1"/>
    </row>
    <row r="93" spans="1:5" ht="15">
      <c r="A93" s="1">
        <v>73</v>
      </c>
      <c r="B93" s="2" t="s">
        <v>20</v>
      </c>
      <c r="C93" s="2" t="s">
        <v>18</v>
      </c>
      <c r="D93" s="23">
        <v>15733</v>
      </c>
      <c r="E93" s="1"/>
    </row>
    <row r="94" spans="1:5" ht="15">
      <c r="A94" s="1">
        <v>74</v>
      </c>
      <c r="B94" s="2" t="s">
        <v>21</v>
      </c>
      <c r="C94" s="2" t="s">
        <v>18</v>
      </c>
      <c r="D94" s="23">
        <v>16588</v>
      </c>
      <c r="E94" s="1"/>
    </row>
    <row r="95" spans="1:5" ht="15">
      <c r="A95" s="1">
        <v>75</v>
      </c>
      <c r="B95" s="2" t="s">
        <v>22</v>
      </c>
      <c r="C95" s="2" t="s">
        <v>18</v>
      </c>
      <c r="D95" s="23">
        <v>23669</v>
      </c>
      <c r="E95" s="1"/>
    </row>
    <row r="96" spans="1:5" ht="15">
      <c r="A96" s="1">
        <v>76</v>
      </c>
      <c r="B96" s="2" t="s">
        <v>23</v>
      </c>
      <c r="C96" s="2" t="s">
        <v>18</v>
      </c>
      <c r="D96" s="23">
        <v>25379</v>
      </c>
      <c r="E96" s="1"/>
    </row>
    <row r="97" spans="1:5" ht="15">
      <c r="A97" s="1">
        <v>77</v>
      </c>
      <c r="B97" s="2" t="s">
        <v>24</v>
      </c>
      <c r="C97" s="2" t="s">
        <v>18</v>
      </c>
      <c r="D97" s="23">
        <v>29102</v>
      </c>
      <c r="E97" s="1"/>
    </row>
    <row r="98" spans="1:5" ht="15">
      <c r="A98" s="1">
        <v>78</v>
      </c>
      <c r="B98" s="2" t="s">
        <v>25</v>
      </c>
      <c r="C98" s="2" t="s">
        <v>18</v>
      </c>
      <c r="D98" s="23">
        <v>31239</v>
      </c>
      <c r="E98" s="1"/>
    </row>
    <row r="99" spans="1:5" ht="15">
      <c r="A99" s="1">
        <v>79</v>
      </c>
      <c r="B99" s="2" t="s">
        <v>26</v>
      </c>
      <c r="C99" s="2" t="s">
        <v>18</v>
      </c>
      <c r="D99" s="23">
        <v>55698</v>
      </c>
      <c r="E99" s="1"/>
    </row>
    <row r="100" spans="1:5" ht="15">
      <c r="A100" s="1">
        <v>80</v>
      </c>
      <c r="B100" s="2" t="s">
        <v>27</v>
      </c>
      <c r="C100" s="2" t="s">
        <v>18</v>
      </c>
      <c r="D100" s="23">
        <v>58547</v>
      </c>
      <c r="E100" s="1"/>
    </row>
    <row r="101" spans="1:5" ht="15">
      <c r="A101" s="1">
        <v>81</v>
      </c>
      <c r="B101" s="2" t="s">
        <v>28</v>
      </c>
      <c r="C101" s="2" t="s">
        <v>18</v>
      </c>
      <c r="D101" s="23">
        <v>88830</v>
      </c>
      <c r="E101" s="1"/>
    </row>
    <row r="102" spans="1:5" ht="15">
      <c r="A102" s="1">
        <v>82</v>
      </c>
      <c r="B102" s="2" t="s">
        <v>29</v>
      </c>
      <c r="C102" s="2" t="s">
        <v>18</v>
      </c>
      <c r="D102" s="23">
        <v>93578</v>
      </c>
      <c r="E102" s="1"/>
    </row>
    <row r="103" spans="1:5" ht="15">
      <c r="A103" s="1"/>
      <c r="B103" s="104" t="s">
        <v>43</v>
      </c>
      <c r="C103" s="105"/>
      <c r="D103" s="105"/>
      <c r="E103" s="1"/>
    </row>
    <row r="104" spans="1:5" ht="15">
      <c r="A104" s="1">
        <v>83</v>
      </c>
      <c r="B104" s="2" t="s">
        <v>20</v>
      </c>
      <c r="C104" s="2" t="s">
        <v>18</v>
      </c>
      <c r="D104" s="23">
        <v>15982</v>
      </c>
      <c r="E104" s="1"/>
    </row>
    <row r="105" spans="1:5" ht="15">
      <c r="A105" s="1">
        <v>84</v>
      </c>
      <c r="B105" s="2" t="s">
        <v>21</v>
      </c>
      <c r="C105" s="2" t="s">
        <v>18</v>
      </c>
      <c r="D105" s="23">
        <v>16837</v>
      </c>
      <c r="E105" s="1"/>
    </row>
    <row r="106" spans="1:5" ht="15">
      <c r="A106" s="1">
        <v>85</v>
      </c>
      <c r="B106" s="2" t="s">
        <v>22</v>
      </c>
      <c r="C106" s="2" t="s">
        <v>18</v>
      </c>
      <c r="D106" s="23">
        <v>24292</v>
      </c>
      <c r="E106" s="1"/>
    </row>
    <row r="107" spans="1:5" ht="15">
      <c r="A107" s="1">
        <v>86</v>
      </c>
      <c r="B107" s="2" t="s">
        <v>23</v>
      </c>
      <c r="C107" s="2" t="s">
        <v>18</v>
      </c>
      <c r="D107" s="23">
        <v>26001</v>
      </c>
      <c r="E107" s="1"/>
    </row>
    <row r="108" spans="1:5" ht="15">
      <c r="A108" s="1">
        <v>87</v>
      </c>
      <c r="B108" s="2" t="s">
        <v>24</v>
      </c>
      <c r="C108" s="2" t="s">
        <v>18</v>
      </c>
      <c r="D108" s="23">
        <v>29974</v>
      </c>
      <c r="E108" s="1"/>
    </row>
    <row r="109" spans="1:5" ht="15">
      <c r="A109" s="1">
        <v>88</v>
      </c>
      <c r="B109" s="2" t="s">
        <v>25</v>
      </c>
      <c r="C109" s="2" t="s">
        <v>18</v>
      </c>
      <c r="D109" s="23">
        <v>32111</v>
      </c>
      <c r="E109" s="1"/>
    </row>
    <row r="110" spans="1:5" ht="15">
      <c r="A110" s="1">
        <v>89</v>
      </c>
      <c r="B110" s="2" t="s">
        <v>26</v>
      </c>
      <c r="C110" s="2" t="s">
        <v>18</v>
      </c>
      <c r="D110" s="23">
        <v>56944</v>
      </c>
      <c r="E110" s="1"/>
    </row>
    <row r="111" spans="1:5" ht="15">
      <c r="A111" s="1">
        <v>90</v>
      </c>
      <c r="B111" s="2" t="s">
        <v>27</v>
      </c>
      <c r="C111" s="2" t="s">
        <v>18</v>
      </c>
      <c r="D111" s="23">
        <v>59793</v>
      </c>
      <c r="E111" s="1"/>
    </row>
    <row r="112" spans="1:5" ht="15">
      <c r="A112" s="1">
        <v>91</v>
      </c>
      <c r="B112" s="2" t="s">
        <v>28</v>
      </c>
      <c r="C112" s="2" t="s">
        <v>18</v>
      </c>
      <c r="D112" s="23">
        <v>91943</v>
      </c>
      <c r="E112" s="1"/>
    </row>
    <row r="113" spans="1:5" ht="15">
      <c r="A113" s="1">
        <v>92</v>
      </c>
      <c r="B113" s="2" t="s">
        <v>29</v>
      </c>
      <c r="C113" s="2" t="s">
        <v>18</v>
      </c>
      <c r="D113" s="23">
        <v>96691</v>
      </c>
      <c r="E113" s="1"/>
    </row>
    <row r="114" spans="1:5" ht="15">
      <c r="A114" s="1"/>
      <c r="B114" s="104" t="s">
        <v>44</v>
      </c>
      <c r="C114" s="105"/>
      <c r="D114" s="105"/>
      <c r="E114" s="1"/>
    </row>
    <row r="115" spans="1:5" ht="15">
      <c r="A115" s="1">
        <v>93</v>
      </c>
      <c r="B115" s="2" t="s">
        <v>20</v>
      </c>
      <c r="C115" s="2" t="s">
        <v>18</v>
      </c>
      <c r="D115" s="23">
        <v>15859</v>
      </c>
      <c r="E115" s="1"/>
    </row>
    <row r="116" spans="1:5" ht="15">
      <c r="A116" s="1">
        <v>94</v>
      </c>
      <c r="B116" s="2" t="s">
        <v>21</v>
      </c>
      <c r="C116" s="2" t="s">
        <v>18</v>
      </c>
      <c r="D116" s="23">
        <v>16714</v>
      </c>
      <c r="E116" s="1"/>
    </row>
    <row r="117" spans="1:5" ht="15">
      <c r="A117" s="1">
        <v>95</v>
      </c>
      <c r="B117" s="2" t="s">
        <v>22</v>
      </c>
      <c r="C117" s="2" t="s">
        <v>18</v>
      </c>
      <c r="D117" s="23">
        <v>23983</v>
      </c>
      <c r="E117" s="1"/>
    </row>
    <row r="118" spans="1:5" ht="15">
      <c r="A118" s="1">
        <v>96</v>
      </c>
      <c r="B118" s="2" t="s">
        <v>23</v>
      </c>
      <c r="C118" s="2" t="s">
        <v>18</v>
      </c>
      <c r="D118" s="23">
        <v>25693</v>
      </c>
      <c r="E118" s="1"/>
    </row>
    <row r="119" spans="1:5" ht="15">
      <c r="A119" s="1">
        <v>97</v>
      </c>
      <c r="B119" s="2" t="s">
        <v>24</v>
      </c>
      <c r="C119" s="2" t="s">
        <v>18</v>
      </c>
      <c r="D119" s="23">
        <v>29542</v>
      </c>
      <c r="E119" s="1"/>
    </row>
    <row r="120" spans="1:5" ht="15">
      <c r="A120" s="1">
        <v>98</v>
      </c>
      <c r="B120" s="2" t="s">
        <v>25</v>
      </c>
      <c r="C120" s="2" t="s">
        <v>18</v>
      </c>
      <c r="D120" s="23">
        <v>31679</v>
      </c>
      <c r="E120" s="1"/>
    </row>
    <row r="121" spans="1:5" ht="15">
      <c r="A121" s="1">
        <v>99</v>
      </c>
      <c r="B121" s="2" t="s">
        <v>26</v>
      </c>
      <c r="C121" s="2" t="s">
        <v>18</v>
      </c>
      <c r="D121" s="23">
        <v>56327</v>
      </c>
      <c r="E121" s="1"/>
    </row>
    <row r="122" spans="1:5" ht="15">
      <c r="A122" s="1">
        <v>100</v>
      </c>
      <c r="B122" s="2" t="s">
        <v>27</v>
      </c>
      <c r="C122" s="2" t="s">
        <v>18</v>
      </c>
      <c r="D122" s="23">
        <v>59176</v>
      </c>
      <c r="E122" s="1"/>
    </row>
    <row r="123" spans="1:5" ht="15">
      <c r="A123" s="1">
        <v>101</v>
      </c>
      <c r="B123" s="2" t="s">
        <v>28</v>
      </c>
      <c r="C123" s="2" t="s">
        <v>18</v>
      </c>
      <c r="D123" s="23">
        <v>90401</v>
      </c>
      <c r="E123" s="1"/>
    </row>
    <row r="124" spans="1:5" ht="15">
      <c r="A124" s="1">
        <v>102</v>
      </c>
      <c r="B124" s="2" t="s">
        <v>29</v>
      </c>
      <c r="C124" s="2" t="s">
        <v>18</v>
      </c>
      <c r="D124" s="23">
        <v>95149</v>
      </c>
      <c r="E124" s="1"/>
    </row>
    <row r="125" spans="1:5" ht="15">
      <c r="A125" s="1"/>
      <c r="B125" s="104" t="s">
        <v>45</v>
      </c>
      <c r="C125" s="105"/>
      <c r="D125" s="105"/>
      <c r="E125" s="1"/>
    </row>
    <row r="126" spans="1:5" ht="15">
      <c r="A126" s="1">
        <v>103</v>
      </c>
      <c r="B126" s="2" t="s">
        <v>20</v>
      </c>
      <c r="C126" s="2" t="s">
        <v>18</v>
      </c>
      <c r="D126" s="23">
        <v>15838</v>
      </c>
      <c r="E126" s="1"/>
    </row>
    <row r="127" spans="1:5" ht="15">
      <c r="A127" s="1">
        <v>104</v>
      </c>
      <c r="B127" s="2" t="s">
        <v>21</v>
      </c>
      <c r="C127" s="2" t="s">
        <v>18</v>
      </c>
      <c r="D127" s="23">
        <v>16693</v>
      </c>
      <c r="E127" s="1"/>
    </row>
    <row r="128" spans="1:5" ht="15">
      <c r="A128" s="1">
        <v>105</v>
      </c>
      <c r="B128" s="2" t="s">
        <v>22</v>
      </c>
      <c r="C128" s="2" t="s">
        <v>18</v>
      </c>
      <c r="D128" s="23">
        <v>23931</v>
      </c>
      <c r="E128" s="1"/>
    </row>
    <row r="129" spans="1:5" ht="15">
      <c r="A129" s="1">
        <v>106</v>
      </c>
      <c r="B129" s="2" t="s">
        <v>23</v>
      </c>
      <c r="C129" s="2" t="s">
        <v>18</v>
      </c>
      <c r="D129" s="23">
        <v>25640</v>
      </c>
      <c r="E129" s="1"/>
    </row>
    <row r="130" spans="1:5" ht="15">
      <c r="A130" s="1">
        <v>107</v>
      </c>
      <c r="B130" s="2" t="s">
        <v>24</v>
      </c>
      <c r="C130" s="2" t="s">
        <v>18</v>
      </c>
      <c r="D130" s="23">
        <v>29469</v>
      </c>
      <c r="E130" s="1"/>
    </row>
    <row r="131" spans="1:5" ht="15">
      <c r="A131" s="1">
        <v>108</v>
      </c>
      <c r="B131" s="2" t="s">
        <v>25</v>
      </c>
      <c r="C131" s="2" t="s">
        <v>18</v>
      </c>
      <c r="D131" s="23">
        <v>31606</v>
      </c>
      <c r="E131" s="1"/>
    </row>
    <row r="132" spans="1:5" ht="15">
      <c r="A132" s="1">
        <v>109</v>
      </c>
      <c r="B132" s="2" t="s">
        <v>26</v>
      </c>
      <c r="C132" s="2" t="s">
        <v>18</v>
      </c>
      <c r="D132" s="23">
        <v>56222</v>
      </c>
      <c r="E132" s="1"/>
    </row>
    <row r="133" spans="1:5" ht="15">
      <c r="A133" s="1">
        <v>110</v>
      </c>
      <c r="B133" s="2" t="s">
        <v>27</v>
      </c>
      <c r="C133" s="2" t="s">
        <v>18</v>
      </c>
      <c r="D133" s="23">
        <v>59071</v>
      </c>
      <c r="E133" s="1"/>
    </row>
    <row r="134" spans="1:5" ht="15">
      <c r="A134" s="1">
        <v>111</v>
      </c>
      <c r="B134" s="2" t="s">
        <v>28</v>
      </c>
      <c r="C134" s="2" t="s">
        <v>18</v>
      </c>
      <c r="D134" s="23">
        <v>90139</v>
      </c>
      <c r="E134" s="1"/>
    </row>
    <row r="135" spans="1:5" ht="15">
      <c r="A135" s="1">
        <v>112</v>
      </c>
      <c r="B135" s="2" t="s">
        <v>29</v>
      </c>
      <c r="C135" s="2" t="s">
        <v>18</v>
      </c>
      <c r="D135" s="23">
        <v>94887</v>
      </c>
      <c r="E135" s="1"/>
    </row>
    <row r="136" spans="1:5" ht="15">
      <c r="A136" s="106" t="s">
        <v>46</v>
      </c>
      <c r="B136" s="107"/>
      <c r="C136" s="107"/>
      <c r="D136" s="107"/>
      <c r="E136" s="1"/>
    </row>
    <row r="137" spans="1:5" ht="33.75" customHeight="1">
      <c r="A137" s="8">
        <v>113</v>
      </c>
      <c r="B137" s="9" t="s">
        <v>49</v>
      </c>
      <c r="C137" s="10" t="s">
        <v>47</v>
      </c>
      <c r="D137" s="44">
        <v>230000</v>
      </c>
      <c r="E137" s="1"/>
    </row>
    <row r="138" spans="1:5" ht="27" customHeight="1">
      <c r="A138" s="8">
        <v>114</v>
      </c>
      <c r="B138" s="9" t="s">
        <v>48</v>
      </c>
      <c r="C138" s="14" t="s">
        <v>47</v>
      </c>
      <c r="D138" s="44">
        <v>71080</v>
      </c>
      <c r="E138" s="1"/>
    </row>
    <row r="139" spans="1:5" ht="30" customHeight="1">
      <c r="A139" s="8">
        <v>115</v>
      </c>
      <c r="B139" s="9" t="s">
        <v>50</v>
      </c>
      <c r="C139" s="10" t="s">
        <v>47</v>
      </c>
      <c r="D139" s="45">
        <v>175500</v>
      </c>
      <c r="E139" s="1"/>
    </row>
    <row r="140" spans="1:5" ht="43.5" customHeight="1">
      <c r="A140" s="106" t="s">
        <v>54</v>
      </c>
      <c r="B140" s="107"/>
      <c r="C140" s="107"/>
      <c r="D140" s="107"/>
      <c r="E140" s="1"/>
    </row>
    <row r="141" spans="1:5" ht="15">
      <c r="A141" s="8">
        <v>119</v>
      </c>
      <c r="B141" s="2" t="s">
        <v>53</v>
      </c>
      <c r="C141" s="10" t="s">
        <v>47</v>
      </c>
      <c r="D141" s="45">
        <v>360000</v>
      </c>
      <c r="E141" s="1"/>
    </row>
    <row r="142" spans="1:5" ht="21.75" customHeight="1">
      <c r="A142" s="8">
        <v>120</v>
      </c>
      <c r="B142" s="10" t="s">
        <v>51</v>
      </c>
      <c r="C142" s="10" t="s">
        <v>52</v>
      </c>
      <c r="D142" s="45">
        <v>70000</v>
      </c>
      <c r="E142" s="1"/>
    </row>
    <row r="143" spans="1:5" ht="15">
      <c r="A143" s="8">
        <v>121</v>
      </c>
      <c r="B143" s="2" t="s">
        <v>55</v>
      </c>
      <c r="C143" s="2" t="s">
        <v>56</v>
      </c>
      <c r="D143" s="46">
        <v>1438991</v>
      </c>
      <c r="E143" s="1"/>
    </row>
    <row r="144" spans="1:5" ht="15">
      <c r="A144" s="8">
        <v>122</v>
      </c>
      <c r="B144" s="2" t="s">
        <v>57</v>
      </c>
      <c r="C144" s="2" t="s">
        <v>47</v>
      </c>
      <c r="D144" s="46">
        <v>29974</v>
      </c>
      <c r="E144" s="1"/>
    </row>
    <row r="145" spans="1:5" ht="15">
      <c r="A145" s="8">
        <v>123</v>
      </c>
      <c r="B145" s="2" t="s">
        <v>58</v>
      </c>
      <c r="C145" s="2" t="s">
        <v>59</v>
      </c>
      <c r="D145" s="46">
        <v>17347</v>
      </c>
      <c r="E145" s="1"/>
    </row>
    <row r="146" spans="1:4" ht="15">
      <c r="A146" s="16"/>
      <c r="B146" s="16"/>
      <c r="C146" s="16"/>
      <c r="D146" s="16"/>
    </row>
    <row r="147" spans="2:3" ht="15">
      <c r="B147" s="17" t="s">
        <v>60</v>
      </c>
      <c r="C147" s="17" t="s">
        <v>61</v>
      </c>
    </row>
  </sheetData>
  <sheetProtection/>
  <mergeCells count="16">
    <mergeCell ref="A6:D6"/>
    <mergeCell ref="B7:D7"/>
    <mergeCell ref="B8:D8"/>
    <mergeCell ref="A136:D136"/>
    <mergeCell ref="A140:D140"/>
    <mergeCell ref="A11:E11"/>
    <mergeCell ref="B70:D70"/>
    <mergeCell ref="B81:D81"/>
    <mergeCell ref="B92:D92"/>
    <mergeCell ref="B103:D103"/>
    <mergeCell ref="B114:D114"/>
    <mergeCell ref="B125:D125"/>
    <mergeCell ref="B26:D26"/>
    <mergeCell ref="B37:D37"/>
    <mergeCell ref="B48:D48"/>
    <mergeCell ref="B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6.00390625" style="0" customWidth="1"/>
    <col min="2" max="2" width="49.140625" style="0" customWidth="1"/>
    <col min="3" max="3" width="11.28125" style="0" customWidth="1"/>
    <col min="4" max="4" width="11.00390625" style="0" customWidth="1"/>
  </cols>
  <sheetData>
    <row r="1" spans="3:5" ht="15.75">
      <c r="C1" s="4"/>
      <c r="D1" s="4" t="s">
        <v>34</v>
      </c>
      <c r="E1" s="4"/>
    </row>
    <row r="2" spans="3:5" ht="15.75">
      <c r="C2" s="4"/>
      <c r="D2" s="4" t="s">
        <v>35</v>
      </c>
      <c r="E2" s="4"/>
    </row>
    <row r="3" spans="3:5" ht="15.75">
      <c r="C3" s="138" t="s">
        <v>36</v>
      </c>
      <c r="D3" s="138"/>
      <c r="E3" s="138"/>
    </row>
    <row r="4" spans="3:5" ht="15.75">
      <c r="C4" s="138" t="s">
        <v>37</v>
      </c>
      <c r="D4" s="138"/>
      <c r="E4" s="138"/>
    </row>
    <row r="5" spans="3:5" ht="15.75">
      <c r="C5" s="138" t="s">
        <v>38</v>
      </c>
      <c r="D5" s="138"/>
      <c r="E5" s="138"/>
    </row>
    <row r="6" spans="1:7" ht="15.75">
      <c r="A6" s="110" t="s">
        <v>64</v>
      </c>
      <c r="B6" s="110"/>
      <c r="C6" s="110"/>
      <c r="D6" s="110"/>
      <c r="E6" s="4"/>
      <c r="F6" s="4"/>
      <c r="G6" s="4"/>
    </row>
    <row r="7" spans="1:7" ht="15.75">
      <c r="A7" s="7"/>
      <c r="B7" s="111" t="s">
        <v>63</v>
      </c>
      <c r="C7" s="111"/>
      <c r="D7" s="111"/>
      <c r="E7" s="4"/>
      <c r="F7" s="4"/>
      <c r="G7" s="4"/>
    </row>
    <row r="8" spans="1:4" ht="15.75">
      <c r="A8" s="4"/>
      <c r="B8" s="112" t="s">
        <v>65</v>
      </c>
      <c r="C8" s="112"/>
      <c r="D8" s="112"/>
    </row>
    <row r="9" spans="1:5" ht="65.25" customHeight="1">
      <c r="A9" s="3" t="s">
        <v>0</v>
      </c>
      <c r="B9" s="5" t="s">
        <v>1</v>
      </c>
      <c r="C9" s="5" t="s">
        <v>2</v>
      </c>
      <c r="D9" s="6" t="s">
        <v>7</v>
      </c>
      <c r="E9" s="6" t="s">
        <v>32</v>
      </c>
    </row>
    <row r="10" spans="1:5" ht="23.25" customHeight="1">
      <c r="A10" s="106" t="s">
        <v>3</v>
      </c>
      <c r="B10" s="107"/>
      <c r="C10" s="107"/>
      <c r="D10" s="107"/>
      <c r="E10" s="120"/>
    </row>
    <row r="11" spans="1:5" ht="15">
      <c r="A11" s="2">
        <v>1</v>
      </c>
      <c r="B11" s="2" t="s">
        <v>66</v>
      </c>
      <c r="C11" s="2"/>
      <c r="D11" s="12"/>
      <c r="E11" s="2"/>
    </row>
    <row r="12" spans="1:5" ht="15">
      <c r="A12" s="2"/>
      <c r="B12" s="2" t="s">
        <v>4</v>
      </c>
      <c r="C12" s="2" t="s">
        <v>6</v>
      </c>
      <c r="D12" s="18">
        <v>608333</v>
      </c>
      <c r="E12" s="19">
        <v>730000</v>
      </c>
    </row>
    <row r="13" spans="1:5" ht="15">
      <c r="A13" s="2"/>
      <c r="B13" s="2" t="s">
        <v>5</v>
      </c>
      <c r="C13" s="2" t="s">
        <v>6</v>
      </c>
      <c r="D13" s="18">
        <v>583333</v>
      </c>
      <c r="E13" s="19">
        <v>700000</v>
      </c>
    </row>
    <row r="14" spans="1:5" ht="15">
      <c r="A14" s="2">
        <v>2</v>
      </c>
      <c r="B14" s="2" t="s">
        <v>62</v>
      </c>
      <c r="C14" s="2" t="s">
        <v>6</v>
      </c>
      <c r="D14" s="15">
        <v>692236</v>
      </c>
      <c r="E14" s="12">
        <v>830683</v>
      </c>
    </row>
    <row r="15" spans="1:5" ht="15">
      <c r="A15" s="2">
        <v>3</v>
      </c>
      <c r="B15" s="2" t="s">
        <v>8</v>
      </c>
      <c r="C15" s="2" t="s">
        <v>18</v>
      </c>
      <c r="D15" s="15">
        <v>7716</v>
      </c>
      <c r="E15" s="12">
        <v>9259</v>
      </c>
    </row>
    <row r="16" spans="1:5" ht="15">
      <c r="A16" s="2">
        <v>4</v>
      </c>
      <c r="B16" s="2" t="s">
        <v>9</v>
      </c>
      <c r="C16" s="2" t="s">
        <v>18</v>
      </c>
      <c r="D16" s="15">
        <v>8745</v>
      </c>
      <c r="E16" s="12">
        <v>10494</v>
      </c>
    </row>
    <row r="17" spans="1:5" ht="15">
      <c r="A17" s="2">
        <v>5</v>
      </c>
      <c r="B17" s="2" t="s">
        <v>10</v>
      </c>
      <c r="C17" s="2" t="s">
        <v>18</v>
      </c>
      <c r="D17" s="15">
        <v>13157</v>
      </c>
      <c r="E17" s="12">
        <v>15788</v>
      </c>
    </row>
    <row r="18" spans="1:5" ht="15">
      <c r="A18" s="2">
        <v>6</v>
      </c>
      <c r="B18" s="2" t="s">
        <v>11</v>
      </c>
      <c r="C18" s="2" t="s">
        <v>18</v>
      </c>
      <c r="D18" s="15">
        <v>15215</v>
      </c>
      <c r="E18" s="12">
        <v>18258</v>
      </c>
    </row>
    <row r="19" spans="1:5" ht="15">
      <c r="A19" s="2">
        <v>7</v>
      </c>
      <c r="B19" s="2" t="s">
        <v>12</v>
      </c>
      <c r="C19" s="2" t="s">
        <v>18</v>
      </c>
      <c r="D19" s="15">
        <v>16963</v>
      </c>
      <c r="E19" s="12">
        <v>20356</v>
      </c>
    </row>
    <row r="20" spans="1:5" ht="15">
      <c r="A20" s="2">
        <v>8</v>
      </c>
      <c r="B20" s="2" t="s">
        <v>13</v>
      </c>
      <c r="C20" s="2" t="s">
        <v>18</v>
      </c>
      <c r="D20" s="15">
        <v>19535</v>
      </c>
      <c r="E20" s="12">
        <v>23442</v>
      </c>
    </row>
    <row r="21" spans="1:5" ht="15">
      <c r="A21" s="2">
        <v>9</v>
      </c>
      <c r="B21" s="2" t="s">
        <v>14</v>
      </c>
      <c r="C21" s="2" t="s">
        <v>18</v>
      </c>
      <c r="D21" s="15">
        <v>36798</v>
      </c>
      <c r="E21" s="12">
        <v>44158</v>
      </c>
    </row>
    <row r="22" spans="1:5" ht="15">
      <c r="A22" s="2">
        <v>10</v>
      </c>
      <c r="B22" s="2" t="s">
        <v>15</v>
      </c>
      <c r="C22" s="2" t="s">
        <v>18</v>
      </c>
      <c r="D22" s="15">
        <v>40228</v>
      </c>
      <c r="E22" s="12">
        <v>48274</v>
      </c>
    </row>
    <row r="23" spans="1:5" ht="15">
      <c r="A23" s="2">
        <v>11</v>
      </c>
      <c r="B23" s="2" t="s">
        <v>16</v>
      </c>
      <c r="C23" s="2" t="s">
        <v>18</v>
      </c>
      <c r="D23" s="15">
        <v>61301</v>
      </c>
      <c r="E23" s="12">
        <v>73561</v>
      </c>
    </row>
    <row r="24" spans="1:5" ht="15">
      <c r="A24" s="2">
        <v>12</v>
      </c>
      <c r="B24" s="2" t="s">
        <v>17</v>
      </c>
      <c r="C24" s="2" t="s">
        <v>18</v>
      </c>
      <c r="D24" s="15">
        <v>67529</v>
      </c>
      <c r="E24" s="12">
        <v>81035</v>
      </c>
    </row>
    <row r="25" spans="1:5" ht="25.5" customHeight="1">
      <c r="A25" s="113" t="s">
        <v>33</v>
      </c>
      <c r="B25" s="135"/>
      <c r="C25" s="135"/>
      <c r="D25" s="135"/>
      <c r="E25" s="136"/>
    </row>
    <row r="26" spans="1:5" ht="15">
      <c r="A26" s="1"/>
      <c r="B26" s="104" t="s">
        <v>19</v>
      </c>
      <c r="C26" s="105"/>
      <c r="D26" s="105"/>
      <c r="E26" s="134"/>
    </row>
    <row r="27" spans="1:5" ht="15">
      <c r="A27" s="2">
        <v>13</v>
      </c>
      <c r="B27" s="2" t="s">
        <v>20</v>
      </c>
      <c r="C27" s="2" t="s">
        <v>18</v>
      </c>
      <c r="D27" s="12">
        <v>10729</v>
      </c>
      <c r="E27" s="12">
        <v>12875</v>
      </c>
    </row>
    <row r="28" spans="1:5" ht="15">
      <c r="A28" s="2">
        <v>14</v>
      </c>
      <c r="B28" s="2" t="s">
        <v>21</v>
      </c>
      <c r="C28" s="2" t="s">
        <v>18</v>
      </c>
      <c r="D28" s="12">
        <v>11788</v>
      </c>
      <c r="E28" s="12">
        <v>14146</v>
      </c>
    </row>
    <row r="29" spans="1:5" ht="15">
      <c r="A29" s="2">
        <v>15</v>
      </c>
      <c r="B29" s="2" t="s">
        <v>22</v>
      </c>
      <c r="C29" s="2" t="s">
        <v>18</v>
      </c>
      <c r="D29" s="12">
        <v>19046</v>
      </c>
      <c r="E29" s="12">
        <v>22855</v>
      </c>
    </row>
    <row r="30" spans="1:5" ht="15">
      <c r="A30" s="2">
        <v>16</v>
      </c>
      <c r="B30" s="2" t="s">
        <v>23</v>
      </c>
      <c r="C30" s="2" t="s">
        <v>18</v>
      </c>
      <c r="D30" s="12">
        <v>21163</v>
      </c>
      <c r="E30" s="12">
        <v>25396</v>
      </c>
    </row>
    <row r="31" spans="1:5" ht="15">
      <c r="A31" s="2">
        <v>17</v>
      </c>
      <c r="B31" s="2" t="s">
        <v>24</v>
      </c>
      <c r="C31" s="2" t="s">
        <v>18</v>
      </c>
      <c r="D31" s="12">
        <v>24607</v>
      </c>
      <c r="E31" s="12">
        <v>29529</v>
      </c>
    </row>
    <row r="32" spans="1:5" ht="15">
      <c r="A32" s="2">
        <v>18</v>
      </c>
      <c r="B32" s="2" t="s">
        <v>25</v>
      </c>
      <c r="C32" s="2" t="s">
        <v>18</v>
      </c>
      <c r="D32" s="12">
        <v>27254</v>
      </c>
      <c r="E32" s="12">
        <v>32704</v>
      </c>
    </row>
    <row r="33" spans="1:5" ht="15">
      <c r="A33" s="2">
        <v>19</v>
      </c>
      <c r="B33" s="2" t="s">
        <v>26</v>
      </c>
      <c r="C33" s="2" t="s">
        <v>18</v>
      </c>
      <c r="D33" s="12">
        <v>53218</v>
      </c>
      <c r="E33" s="12">
        <v>63861</v>
      </c>
    </row>
    <row r="34" spans="1:5" ht="15">
      <c r="A34" s="2">
        <v>20</v>
      </c>
      <c r="B34" s="2" t="s">
        <v>27</v>
      </c>
      <c r="C34" s="2" t="s">
        <v>18</v>
      </c>
      <c r="D34" s="12">
        <v>56747</v>
      </c>
      <c r="E34" s="12">
        <v>68096</v>
      </c>
    </row>
    <row r="35" spans="1:5" ht="15">
      <c r="A35" s="2">
        <v>21</v>
      </c>
      <c r="B35" s="2" t="s">
        <v>28</v>
      </c>
      <c r="C35" s="2" t="s">
        <v>18</v>
      </c>
      <c r="D35" s="12">
        <v>94296</v>
      </c>
      <c r="E35" s="12">
        <v>113156</v>
      </c>
    </row>
    <row r="36" spans="1:5" ht="15">
      <c r="A36" s="2">
        <v>22</v>
      </c>
      <c r="B36" s="2" t="s">
        <v>29</v>
      </c>
      <c r="C36" s="2" t="s">
        <v>18</v>
      </c>
      <c r="D36" s="12">
        <v>100178</v>
      </c>
      <c r="E36" s="12">
        <v>120213</v>
      </c>
    </row>
    <row r="37" spans="1:5" ht="15">
      <c r="A37" s="1"/>
      <c r="B37" s="108" t="s">
        <v>30</v>
      </c>
      <c r="C37" s="109"/>
      <c r="D37" s="109"/>
      <c r="E37" s="137"/>
    </row>
    <row r="38" spans="1:5" ht="15">
      <c r="A38" s="2">
        <v>23</v>
      </c>
      <c r="B38" s="2" t="s">
        <v>20</v>
      </c>
      <c r="C38" s="2" t="s">
        <v>18</v>
      </c>
      <c r="D38" s="12">
        <v>10874</v>
      </c>
      <c r="E38" s="12">
        <v>13049</v>
      </c>
    </row>
    <row r="39" spans="1:5" ht="15">
      <c r="A39" s="2">
        <v>24</v>
      </c>
      <c r="B39" s="2" t="s">
        <v>21</v>
      </c>
      <c r="C39" s="2" t="s">
        <v>18</v>
      </c>
      <c r="D39" s="12">
        <v>11933</v>
      </c>
      <c r="E39" s="12">
        <v>14320</v>
      </c>
    </row>
    <row r="40" spans="1:5" ht="15">
      <c r="A40" s="2">
        <v>25</v>
      </c>
      <c r="B40" s="2" t="s">
        <v>22</v>
      </c>
      <c r="C40" s="2" t="s">
        <v>18</v>
      </c>
      <c r="D40" s="12">
        <v>19409</v>
      </c>
      <c r="E40" s="12">
        <v>23290</v>
      </c>
    </row>
    <row r="41" spans="1:5" ht="15">
      <c r="A41" s="2">
        <v>26</v>
      </c>
      <c r="B41" s="2" t="s">
        <v>23</v>
      </c>
      <c r="C41" s="2" t="s">
        <v>18</v>
      </c>
      <c r="D41" s="12">
        <v>21526</v>
      </c>
      <c r="E41" s="12">
        <v>25831</v>
      </c>
    </row>
    <row r="42" spans="1:5" ht="15">
      <c r="A42" s="2">
        <v>27</v>
      </c>
      <c r="B42" s="2" t="s">
        <v>24</v>
      </c>
      <c r="C42" s="2" t="s">
        <v>18</v>
      </c>
      <c r="D42" s="12">
        <v>25115</v>
      </c>
      <c r="E42" s="12">
        <v>30138</v>
      </c>
    </row>
    <row r="43" spans="1:5" ht="15">
      <c r="A43" s="2">
        <v>28</v>
      </c>
      <c r="B43" s="2" t="s">
        <v>25</v>
      </c>
      <c r="C43" s="2" t="s">
        <v>18</v>
      </c>
      <c r="D43" s="12">
        <v>27762</v>
      </c>
      <c r="E43" s="12">
        <v>33314</v>
      </c>
    </row>
    <row r="44" spans="1:5" ht="15">
      <c r="A44" s="2">
        <v>29</v>
      </c>
      <c r="B44" s="2" t="s">
        <v>26</v>
      </c>
      <c r="C44" s="2" t="s">
        <v>18</v>
      </c>
      <c r="D44" s="12">
        <v>53943</v>
      </c>
      <c r="E44" s="12">
        <v>64732</v>
      </c>
    </row>
    <row r="45" spans="1:5" ht="15">
      <c r="A45" s="2">
        <v>30</v>
      </c>
      <c r="B45" s="2" t="s">
        <v>27</v>
      </c>
      <c r="C45" s="2" t="s">
        <v>18</v>
      </c>
      <c r="D45" s="12">
        <v>57472</v>
      </c>
      <c r="E45" s="12">
        <v>68966</v>
      </c>
    </row>
    <row r="46" spans="1:5" ht="15">
      <c r="A46" s="2">
        <v>31</v>
      </c>
      <c r="B46" s="2" t="s">
        <v>28</v>
      </c>
      <c r="C46" s="2" t="s">
        <v>18</v>
      </c>
      <c r="D46" s="12">
        <v>96110</v>
      </c>
      <c r="E46" s="12">
        <v>115332</v>
      </c>
    </row>
    <row r="47" spans="1:5" ht="15">
      <c r="A47" s="2">
        <v>32</v>
      </c>
      <c r="B47" s="2" t="s">
        <v>29</v>
      </c>
      <c r="C47" s="2" t="s">
        <v>18</v>
      </c>
      <c r="D47" s="12">
        <v>101991</v>
      </c>
      <c r="E47" s="12">
        <v>122390</v>
      </c>
    </row>
    <row r="48" spans="1:5" ht="15">
      <c r="A48" s="1"/>
      <c r="B48" s="104" t="s">
        <v>31</v>
      </c>
      <c r="C48" s="105"/>
      <c r="D48" s="105"/>
      <c r="E48" s="134"/>
    </row>
    <row r="49" spans="1:5" ht="15">
      <c r="A49" s="2">
        <v>33</v>
      </c>
      <c r="B49" s="2" t="s">
        <v>20</v>
      </c>
      <c r="C49" s="2" t="s">
        <v>18</v>
      </c>
      <c r="D49" s="12">
        <v>11068</v>
      </c>
      <c r="E49" s="12">
        <v>13282</v>
      </c>
    </row>
    <row r="50" spans="1:5" ht="15">
      <c r="A50" s="2">
        <v>34</v>
      </c>
      <c r="B50" s="2" t="s">
        <v>21</v>
      </c>
      <c r="C50" s="2" t="s">
        <v>18</v>
      </c>
      <c r="D50" s="12">
        <v>12127</v>
      </c>
      <c r="E50" s="12">
        <v>14553</v>
      </c>
    </row>
    <row r="51" spans="1:5" ht="15">
      <c r="A51" s="2">
        <v>35</v>
      </c>
      <c r="B51" s="2" t="s">
        <v>22</v>
      </c>
      <c r="C51" s="2" t="s">
        <v>18</v>
      </c>
      <c r="D51" s="12">
        <v>19893</v>
      </c>
      <c r="E51" s="12">
        <v>23872</v>
      </c>
    </row>
    <row r="52" spans="1:5" ht="15">
      <c r="A52" s="2">
        <v>36</v>
      </c>
      <c r="B52" s="2" t="s">
        <v>23</v>
      </c>
      <c r="C52" s="2" t="s">
        <v>18</v>
      </c>
      <c r="D52" s="12">
        <v>22011</v>
      </c>
      <c r="E52" s="12">
        <v>26413</v>
      </c>
    </row>
    <row r="53" spans="1:5" ht="15">
      <c r="A53" s="2">
        <v>37</v>
      </c>
      <c r="B53" s="2" t="s">
        <v>24</v>
      </c>
      <c r="C53" s="2" t="s">
        <v>18</v>
      </c>
      <c r="D53" s="12">
        <v>25793</v>
      </c>
      <c r="E53" s="12">
        <v>30952</v>
      </c>
    </row>
    <row r="54" spans="1:5" ht="15">
      <c r="A54" s="2">
        <v>38</v>
      </c>
      <c r="B54" s="2" t="s">
        <v>25</v>
      </c>
      <c r="C54" s="2" t="s">
        <v>18</v>
      </c>
      <c r="D54" s="12">
        <v>28441</v>
      </c>
      <c r="E54" s="12">
        <v>34129</v>
      </c>
    </row>
    <row r="55" spans="1:5" ht="15">
      <c r="A55" s="2">
        <v>39</v>
      </c>
      <c r="B55" s="2" t="s">
        <v>26</v>
      </c>
      <c r="C55" s="2" t="s">
        <v>18</v>
      </c>
      <c r="D55" s="12">
        <v>54912</v>
      </c>
      <c r="E55" s="12">
        <v>65895</v>
      </c>
    </row>
    <row r="56" spans="1:5" ht="15">
      <c r="A56" s="2">
        <v>40</v>
      </c>
      <c r="B56" s="2" t="s">
        <v>27</v>
      </c>
      <c r="C56" s="2" t="s">
        <v>18</v>
      </c>
      <c r="D56" s="12">
        <v>58442</v>
      </c>
      <c r="E56" s="12">
        <v>70131</v>
      </c>
    </row>
    <row r="57" spans="1:5" ht="15">
      <c r="A57" s="2">
        <v>41</v>
      </c>
      <c r="B57" s="2" t="s">
        <v>28</v>
      </c>
      <c r="C57" s="2" t="s">
        <v>18</v>
      </c>
      <c r="D57" s="12">
        <v>98532</v>
      </c>
      <c r="E57" s="12">
        <v>118239</v>
      </c>
    </row>
    <row r="58" spans="1:5" ht="15">
      <c r="A58" s="2">
        <v>42</v>
      </c>
      <c r="B58" s="2" t="s">
        <v>29</v>
      </c>
      <c r="C58" s="2" t="s">
        <v>18</v>
      </c>
      <c r="D58" s="12">
        <v>104417</v>
      </c>
      <c r="E58" s="12">
        <v>125300</v>
      </c>
    </row>
    <row r="59" spans="1:5" ht="15">
      <c r="A59" s="1"/>
      <c r="B59" s="104" t="s">
        <v>39</v>
      </c>
      <c r="C59" s="105"/>
      <c r="D59" s="105"/>
      <c r="E59" s="134"/>
    </row>
    <row r="60" spans="1:5" ht="15">
      <c r="A60" s="2">
        <v>43</v>
      </c>
      <c r="B60" s="2" t="s">
        <v>20</v>
      </c>
      <c r="C60" s="2" t="s">
        <v>18</v>
      </c>
      <c r="D60" s="12">
        <v>10574</v>
      </c>
      <c r="E60" s="12">
        <v>12689</v>
      </c>
    </row>
    <row r="61" spans="1:5" ht="15">
      <c r="A61" s="2">
        <v>44</v>
      </c>
      <c r="B61" s="2" t="s">
        <v>21</v>
      </c>
      <c r="C61" s="2" t="s">
        <v>18</v>
      </c>
      <c r="D61" s="12">
        <v>11633</v>
      </c>
      <c r="E61" s="12">
        <v>13960</v>
      </c>
    </row>
    <row r="62" spans="1:5" ht="15">
      <c r="A62" s="2">
        <v>45</v>
      </c>
      <c r="B62" s="2" t="s">
        <v>22</v>
      </c>
      <c r="C62" s="2" t="s">
        <v>18</v>
      </c>
      <c r="D62" s="12">
        <v>18659</v>
      </c>
      <c r="E62" s="12">
        <v>22390</v>
      </c>
    </row>
    <row r="63" spans="1:5" ht="15">
      <c r="A63" s="2">
        <v>46</v>
      </c>
      <c r="B63" s="2" t="s">
        <v>23</v>
      </c>
      <c r="C63" s="2" t="s">
        <v>18</v>
      </c>
      <c r="D63" s="12">
        <v>20777</v>
      </c>
      <c r="E63" s="12">
        <v>24932</v>
      </c>
    </row>
    <row r="64" spans="1:5" ht="15">
      <c r="A64" s="2">
        <v>47</v>
      </c>
      <c r="B64" s="2" t="s">
        <v>24</v>
      </c>
      <c r="C64" s="2" t="s">
        <v>18</v>
      </c>
      <c r="D64" s="12">
        <v>24065</v>
      </c>
      <c r="E64" s="12">
        <v>28878</v>
      </c>
    </row>
    <row r="65" spans="1:5" ht="15">
      <c r="A65" s="2">
        <v>48</v>
      </c>
      <c r="B65" s="2" t="s">
        <v>25</v>
      </c>
      <c r="C65" s="2" t="s">
        <v>18</v>
      </c>
      <c r="D65" s="12">
        <v>26712</v>
      </c>
      <c r="E65" s="12">
        <v>32055</v>
      </c>
    </row>
    <row r="66" spans="1:5" ht="15">
      <c r="A66" s="2">
        <v>49</v>
      </c>
      <c r="B66" s="2" t="s">
        <v>26</v>
      </c>
      <c r="C66" s="2" t="s">
        <v>18</v>
      </c>
      <c r="D66" s="12">
        <v>52443</v>
      </c>
      <c r="E66" s="12">
        <v>62932</v>
      </c>
    </row>
    <row r="67" spans="1:5" ht="15">
      <c r="A67" s="2">
        <v>50</v>
      </c>
      <c r="B67" s="2" t="s">
        <v>27</v>
      </c>
      <c r="C67" s="2" t="s">
        <v>18</v>
      </c>
      <c r="D67" s="12">
        <v>55973</v>
      </c>
      <c r="E67" s="12">
        <v>67168</v>
      </c>
    </row>
    <row r="68" spans="1:5" ht="15">
      <c r="A68" s="2">
        <v>51</v>
      </c>
      <c r="B68" s="2" t="s">
        <v>28</v>
      </c>
      <c r="C68" s="2" t="s">
        <v>18</v>
      </c>
      <c r="D68" s="12">
        <v>92363</v>
      </c>
      <c r="E68" s="12">
        <v>110836</v>
      </c>
    </row>
    <row r="69" spans="1:5" ht="15">
      <c r="A69" s="2">
        <v>52</v>
      </c>
      <c r="B69" s="2" t="s">
        <v>29</v>
      </c>
      <c r="C69" s="2" t="s">
        <v>18</v>
      </c>
      <c r="D69" s="12">
        <v>98244</v>
      </c>
      <c r="E69" s="12">
        <v>117893</v>
      </c>
    </row>
    <row r="70" spans="1:5" ht="15">
      <c r="A70" s="1"/>
      <c r="B70" s="104" t="s">
        <v>41</v>
      </c>
      <c r="C70" s="105"/>
      <c r="D70" s="105"/>
      <c r="E70" s="134"/>
    </row>
    <row r="71" spans="1:5" ht="15">
      <c r="A71" s="1">
        <v>53</v>
      </c>
      <c r="B71" s="2" t="s">
        <v>20</v>
      </c>
      <c r="C71" s="2" t="s">
        <v>18</v>
      </c>
      <c r="D71" s="12">
        <v>10533</v>
      </c>
      <c r="E71" s="12">
        <v>12640</v>
      </c>
    </row>
    <row r="72" spans="1:5" ht="15">
      <c r="A72" s="1">
        <v>54</v>
      </c>
      <c r="B72" s="2" t="s">
        <v>21</v>
      </c>
      <c r="C72" s="2" t="s">
        <v>18</v>
      </c>
      <c r="D72" s="12">
        <v>11592</v>
      </c>
      <c r="E72" s="12">
        <v>13910</v>
      </c>
    </row>
    <row r="73" spans="1:5" ht="15">
      <c r="A73" s="1">
        <v>55</v>
      </c>
      <c r="B73" s="2" t="s">
        <v>22</v>
      </c>
      <c r="C73" s="2" t="s">
        <v>18</v>
      </c>
      <c r="D73" s="12">
        <v>18555</v>
      </c>
      <c r="E73" s="12">
        <v>22226</v>
      </c>
    </row>
    <row r="74" spans="1:5" ht="15">
      <c r="A74" s="1">
        <v>56</v>
      </c>
      <c r="B74" s="2" t="s">
        <v>23</v>
      </c>
      <c r="C74" s="2" t="s">
        <v>18</v>
      </c>
      <c r="D74" s="12">
        <v>20672</v>
      </c>
      <c r="E74" s="12">
        <v>24807</v>
      </c>
    </row>
    <row r="75" spans="1:5" ht="15">
      <c r="A75" s="1">
        <v>57</v>
      </c>
      <c r="B75" s="2" t="s">
        <v>24</v>
      </c>
      <c r="C75" s="2" t="s">
        <v>18</v>
      </c>
      <c r="D75" s="12">
        <v>23920</v>
      </c>
      <c r="E75" s="12">
        <v>28704</v>
      </c>
    </row>
    <row r="76" spans="1:5" ht="15">
      <c r="A76" s="1">
        <v>58</v>
      </c>
      <c r="B76" s="2" t="s">
        <v>25</v>
      </c>
      <c r="C76" s="2" t="s">
        <v>18</v>
      </c>
      <c r="D76" s="12">
        <v>26722</v>
      </c>
      <c r="E76" s="12">
        <v>32067</v>
      </c>
    </row>
    <row r="77" spans="1:5" ht="15">
      <c r="A77" s="1">
        <v>59</v>
      </c>
      <c r="B77" s="2" t="s">
        <v>26</v>
      </c>
      <c r="C77" s="2" t="s">
        <v>18</v>
      </c>
      <c r="D77" s="12">
        <v>52236</v>
      </c>
      <c r="E77" s="12">
        <v>62683</v>
      </c>
    </row>
    <row r="78" spans="1:5" ht="15">
      <c r="A78" s="1">
        <v>60</v>
      </c>
      <c r="B78" s="2" t="s">
        <v>27</v>
      </c>
      <c r="C78" s="2" t="s">
        <v>18</v>
      </c>
      <c r="D78" s="12">
        <v>55972</v>
      </c>
      <c r="E78" s="12">
        <v>67167</v>
      </c>
    </row>
    <row r="79" spans="1:5" ht="15">
      <c r="A79" s="1">
        <v>61</v>
      </c>
      <c r="B79" s="2" t="s">
        <v>28</v>
      </c>
      <c r="C79" s="2" t="s">
        <v>18</v>
      </c>
      <c r="D79" s="12">
        <v>91842</v>
      </c>
      <c r="E79" s="12">
        <v>110210</v>
      </c>
    </row>
    <row r="80" spans="1:5" ht="15">
      <c r="A80" s="1">
        <v>62</v>
      </c>
      <c r="B80" s="2" t="s">
        <v>29</v>
      </c>
      <c r="C80" s="2" t="s">
        <v>18</v>
      </c>
      <c r="D80" s="12">
        <v>98069</v>
      </c>
      <c r="E80" s="12">
        <v>117683</v>
      </c>
    </row>
    <row r="81" spans="1:5" ht="15">
      <c r="A81" s="1"/>
      <c r="B81" s="104" t="s">
        <v>40</v>
      </c>
      <c r="C81" s="105"/>
      <c r="D81" s="105"/>
      <c r="E81" s="134"/>
    </row>
    <row r="82" spans="1:5" ht="15">
      <c r="A82" s="1">
        <v>63</v>
      </c>
      <c r="B82" s="2" t="s">
        <v>20</v>
      </c>
      <c r="C82" s="2" t="s">
        <v>18</v>
      </c>
      <c r="D82" s="12">
        <v>10407</v>
      </c>
      <c r="E82" s="12">
        <v>12488</v>
      </c>
    </row>
    <row r="83" spans="1:5" ht="15">
      <c r="A83" s="1">
        <v>64</v>
      </c>
      <c r="B83" s="2" t="s">
        <v>21</v>
      </c>
      <c r="C83" s="2" t="s">
        <v>18</v>
      </c>
      <c r="D83" s="12">
        <v>11528</v>
      </c>
      <c r="E83" s="12">
        <v>13833</v>
      </c>
    </row>
    <row r="84" spans="1:5" ht="15">
      <c r="A84" s="1">
        <v>65</v>
      </c>
      <c r="B84" s="2" t="s">
        <v>22</v>
      </c>
      <c r="C84" s="2" t="s">
        <v>18</v>
      </c>
      <c r="D84" s="12">
        <v>18239</v>
      </c>
      <c r="E84" s="12">
        <v>21887</v>
      </c>
    </row>
    <row r="85" spans="1:5" ht="15">
      <c r="A85" s="1">
        <v>66</v>
      </c>
      <c r="B85" s="2" t="s">
        <v>23</v>
      </c>
      <c r="C85" s="2" t="s">
        <v>18</v>
      </c>
      <c r="D85" s="12">
        <v>20481</v>
      </c>
      <c r="E85" s="12">
        <v>24578</v>
      </c>
    </row>
    <row r="86" spans="1:5" ht="15">
      <c r="A86" s="1">
        <v>67</v>
      </c>
      <c r="B86" s="2" t="s">
        <v>24</v>
      </c>
      <c r="C86" s="2" t="s">
        <v>18</v>
      </c>
      <c r="D86" s="12">
        <v>23478</v>
      </c>
      <c r="E86" s="12">
        <v>28174</v>
      </c>
    </row>
    <row r="87" spans="1:5" ht="15">
      <c r="A87" s="1">
        <v>68</v>
      </c>
      <c r="B87" s="2" t="s">
        <v>25</v>
      </c>
      <c r="C87" s="2" t="s">
        <v>18</v>
      </c>
      <c r="D87" s="12">
        <v>26281</v>
      </c>
      <c r="E87" s="12">
        <v>31537</v>
      </c>
    </row>
    <row r="88" spans="1:5" ht="15">
      <c r="A88" s="1">
        <v>69</v>
      </c>
      <c r="B88" s="2" t="s">
        <v>26</v>
      </c>
      <c r="C88" s="2" t="s">
        <v>18</v>
      </c>
      <c r="D88" s="12">
        <v>51605</v>
      </c>
      <c r="E88" s="12">
        <v>61926</v>
      </c>
    </row>
    <row r="89" spans="1:5" ht="15">
      <c r="A89" s="1">
        <v>70</v>
      </c>
      <c r="B89" s="2" t="s">
        <v>27</v>
      </c>
      <c r="C89" s="2" t="s">
        <v>18</v>
      </c>
      <c r="D89" s="12">
        <v>55341</v>
      </c>
      <c r="E89" s="12">
        <v>66410</v>
      </c>
    </row>
    <row r="90" spans="1:5" ht="15">
      <c r="A90" s="1">
        <v>71</v>
      </c>
      <c r="B90" s="2" t="s">
        <v>28</v>
      </c>
      <c r="C90" s="2" t="s">
        <v>18</v>
      </c>
      <c r="D90" s="12">
        <v>90264</v>
      </c>
      <c r="E90" s="12">
        <v>108317</v>
      </c>
    </row>
    <row r="91" spans="1:5" ht="15">
      <c r="A91" s="1">
        <v>72</v>
      </c>
      <c r="B91" s="2" t="s">
        <v>29</v>
      </c>
      <c r="C91" s="2" t="s">
        <v>18</v>
      </c>
      <c r="D91" s="12">
        <v>96492</v>
      </c>
      <c r="E91" s="12">
        <v>115790</v>
      </c>
    </row>
    <row r="92" spans="1:5" ht="15">
      <c r="A92" s="1"/>
      <c r="B92" s="104" t="s">
        <v>42</v>
      </c>
      <c r="C92" s="105"/>
      <c r="D92" s="105"/>
      <c r="E92" s="134"/>
    </row>
    <row r="93" spans="1:5" ht="15">
      <c r="A93" s="1">
        <v>73</v>
      </c>
      <c r="B93" s="2" t="s">
        <v>20</v>
      </c>
      <c r="C93" s="2" t="s">
        <v>18</v>
      </c>
      <c r="D93" s="12">
        <v>10212</v>
      </c>
      <c r="E93" s="12">
        <v>12254</v>
      </c>
    </row>
    <row r="94" spans="1:5" ht="15">
      <c r="A94" s="1">
        <v>74</v>
      </c>
      <c r="B94" s="2" t="s">
        <v>21</v>
      </c>
      <c r="C94" s="2" t="s">
        <v>18</v>
      </c>
      <c r="D94" s="12">
        <v>11333</v>
      </c>
      <c r="E94" s="12">
        <v>13600</v>
      </c>
    </row>
    <row r="95" spans="1:5" ht="15">
      <c r="A95" s="1">
        <v>75</v>
      </c>
      <c r="B95" s="2" t="s">
        <v>22</v>
      </c>
      <c r="C95" s="2" t="s">
        <v>18</v>
      </c>
      <c r="D95" s="12">
        <v>17753</v>
      </c>
      <c r="E95" s="12">
        <v>21303</v>
      </c>
    </row>
    <row r="96" spans="1:5" ht="15">
      <c r="A96" s="1">
        <v>76</v>
      </c>
      <c r="B96" s="2" t="s">
        <v>23</v>
      </c>
      <c r="C96" s="2" t="s">
        <v>18</v>
      </c>
      <c r="D96" s="12">
        <v>19995</v>
      </c>
      <c r="E96" s="12">
        <v>23994</v>
      </c>
    </row>
    <row r="97" spans="1:5" ht="15">
      <c r="A97" s="1">
        <v>77</v>
      </c>
      <c r="B97" s="2" t="s">
        <v>24</v>
      </c>
      <c r="C97" s="2" t="s">
        <v>18</v>
      </c>
      <c r="D97" s="12">
        <v>22797</v>
      </c>
      <c r="E97" s="12">
        <v>27356</v>
      </c>
    </row>
    <row r="98" spans="1:5" ht="15">
      <c r="A98" s="1">
        <v>78</v>
      </c>
      <c r="B98" s="2" t="s">
        <v>25</v>
      </c>
      <c r="C98" s="2" t="s">
        <v>18</v>
      </c>
      <c r="D98" s="12">
        <v>25599</v>
      </c>
      <c r="E98" s="12">
        <v>30719</v>
      </c>
    </row>
    <row r="99" spans="1:5" ht="15">
      <c r="A99" s="1">
        <v>79</v>
      </c>
      <c r="B99" s="2" t="s">
        <v>26</v>
      </c>
      <c r="C99" s="2" t="s">
        <v>18</v>
      </c>
      <c r="D99" s="12">
        <v>50631</v>
      </c>
      <c r="E99" s="12">
        <v>60757</v>
      </c>
    </row>
    <row r="100" spans="1:5" ht="15">
      <c r="A100" s="1">
        <v>80</v>
      </c>
      <c r="B100" s="2" t="s">
        <v>27</v>
      </c>
      <c r="C100" s="2" t="s">
        <v>18</v>
      </c>
      <c r="D100" s="12">
        <v>54368</v>
      </c>
      <c r="E100" s="12">
        <v>65241</v>
      </c>
    </row>
    <row r="101" spans="1:5" ht="15">
      <c r="A101" s="1">
        <v>81</v>
      </c>
      <c r="B101" s="2" t="s">
        <v>28</v>
      </c>
      <c r="C101" s="2" t="s">
        <v>18</v>
      </c>
      <c r="D101" s="12">
        <v>87830</v>
      </c>
      <c r="E101" s="12">
        <v>105396</v>
      </c>
    </row>
    <row r="102" spans="1:5" ht="15">
      <c r="A102" s="1">
        <v>82</v>
      </c>
      <c r="B102" s="2" t="s">
        <v>29</v>
      </c>
      <c r="C102" s="2" t="s">
        <v>18</v>
      </c>
      <c r="D102" s="12">
        <v>94058</v>
      </c>
      <c r="E102" s="12">
        <v>112869</v>
      </c>
    </row>
    <row r="103" spans="1:5" ht="15">
      <c r="A103" s="1"/>
      <c r="B103" s="104" t="s">
        <v>43</v>
      </c>
      <c r="C103" s="105"/>
      <c r="D103" s="105"/>
      <c r="E103" s="134"/>
    </row>
    <row r="104" spans="1:5" ht="15">
      <c r="A104" s="1">
        <v>83</v>
      </c>
      <c r="B104" s="2" t="s">
        <v>20</v>
      </c>
      <c r="C104" s="2" t="s">
        <v>18</v>
      </c>
      <c r="D104" s="12">
        <v>10461</v>
      </c>
      <c r="E104" s="12">
        <v>12553</v>
      </c>
    </row>
    <row r="105" spans="1:5" ht="15">
      <c r="A105" s="1">
        <v>84</v>
      </c>
      <c r="B105" s="2" t="s">
        <v>21</v>
      </c>
      <c r="C105" s="2" t="s">
        <v>18</v>
      </c>
      <c r="D105" s="12">
        <v>11582</v>
      </c>
      <c r="E105" s="12">
        <v>13898</v>
      </c>
    </row>
    <row r="106" spans="1:5" ht="15">
      <c r="A106" s="1">
        <v>85</v>
      </c>
      <c r="B106" s="2" t="s">
        <v>22</v>
      </c>
      <c r="C106" s="2" t="s">
        <v>18</v>
      </c>
      <c r="D106" s="12">
        <v>18375</v>
      </c>
      <c r="E106" s="12">
        <v>22050</v>
      </c>
    </row>
    <row r="107" spans="1:5" ht="15">
      <c r="A107" s="1">
        <v>86</v>
      </c>
      <c r="B107" s="2" t="s">
        <v>23</v>
      </c>
      <c r="C107" s="2" t="s">
        <v>18</v>
      </c>
      <c r="D107" s="12">
        <v>20617</v>
      </c>
      <c r="E107" s="12">
        <v>24741</v>
      </c>
    </row>
    <row r="108" spans="1:5" ht="15">
      <c r="A108" s="1">
        <v>87</v>
      </c>
      <c r="B108" s="2" t="s">
        <v>24</v>
      </c>
      <c r="C108" s="2" t="s">
        <v>18</v>
      </c>
      <c r="D108" s="12">
        <v>23668</v>
      </c>
      <c r="E108" s="12">
        <v>28402</v>
      </c>
    </row>
    <row r="109" spans="1:5" ht="15">
      <c r="A109" s="1">
        <v>88</v>
      </c>
      <c r="B109" s="2" t="s">
        <v>25</v>
      </c>
      <c r="C109" s="2" t="s">
        <v>18</v>
      </c>
      <c r="D109" s="12">
        <v>26471</v>
      </c>
      <c r="E109" s="12">
        <v>31765</v>
      </c>
    </row>
    <row r="110" spans="1:5" ht="15">
      <c r="A110" s="1">
        <v>89</v>
      </c>
      <c r="B110" s="2" t="s">
        <v>26</v>
      </c>
      <c r="C110" s="2" t="s">
        <v>18</v>
      </c>
      <c r="D110" s="12">
        <v>51877</v>
      </c>
      <c r="E110" s="12">
        <v>62252</v>
      </c>
    </row>
    <row r="111" spans="1:5" ht="15">
      <c r="A111" s="1">
        <v>90</v>
      </c>
      <c r="B111" s="2" t="s">
        <v>27</v>
      </c>
      <c r="C111" s="2" t="s">
        <v>18</v>
      </c>
      <c r="D111" s="12">
        <v>55613</v>
      </c>
      <c r="E111" s="12">
        <v>66736</v>
      </c>
    </row>
    <row r="112" spans="1:5" ht="15">
      <c r="A112" s="1">
        <v>91</v>
      </c>
      <c r="B112" s="2" t="s">
        <v>28</v>
      </c>
      <c r="C112" s="2" t="s">
        <v>18</v>
      </c>
      <c r="D112" s="12">
        <v>90943</v>
      </c>
      <c r="E112" s="12">
        <v>109132</v>
      </c>
    </row>
    <row r="113" spans="1:5" ht="15">
      <c r="A113" s="1">
        <v>92</v>
      </c>
      <c r="B113" s="2" t="s">
        <v>29</v>
      </c>
      <c r="C113" s="2" t="s">
        <v>18</v>
      </c>
      <c r="D113" s="12">
        <v>97171</v>
      </c>
      <c r="E113" s="12">
        <v>116605</v>
      </c>
    </row>
    <row r="114" spans="1:5" ht="15">
      <c r="A114" s="1"/>
      <c r="B114" s="104" t="s">
        <v>44</v>
      </c>
      <c r="C114" s="105"/>
      <c r="D114" s="105"/>
      <c r="E114" s="134"/>
    </row>
    <row r="115" spans="1:5" ht="15">
      <c r="A115" s="1">
        <v>93</v>
      </c>
      <c r="B115" s="2" t="s">
        <v>20</v>
      </c>
      <c r="C115" s="2" t="s">
        <v>18</v>
      </c>
      <c r="D115" s="12">
        <v>10338</v>
      </c>
      <c r="E115" s="12">
        <v>12405</v>
      </c>
    </row>
    <row r="116" spans="1:5" ht="15">
      <c r="A116" s="1">
        <v>94</v>
      </c>
      <c r="B116" s="2" t="s">
        <v>21</v>
      </c>
      <c r="C116" s="2" t="s">
        <v>18</v>
      </c>
      <c r="D116" s="12">
        <v>11459</v>
      </c>
      <c r="E116" s="12">
        <v>13750</v>
      </c>
    </row>
    <row r="117" spans="1:5" ht="15">
      <c r="A117" s="1">
        <v>95</v>
      </c>
      <c r="B117" s="2" t="s">
        <v>22</v>
      </c>
      <c r="C117" s="2" t="s">
        <v>18</v>
      </c>
      <c r="D117" s="12">
        <v>18067</v>
      </c>
      <c r="E117" s="12">
        <v>21680</v>
      </c>
    </row>
    <row r="118" spans="1:5" ht="15">
      <c r="A118" s="1">
        <v>96</v>
      </c>
      <c r="B118" s="2" t="s">
        <v>23</v>
      </c>
      <c r="C118" s="2" t="s">
        <v>18</v>
      </c>
      <c r="D118" s="12">
        <v>20309</v>
      </c>
      <c r="E118" s="12">
        <v>24371</v>
      </c>
    </row>
    <row r="119" spans="1:5" ht="15">
      <c r="A119" s="1">
        <v>97</v>
      </c>
      <c r="B119" s="2" t="s">
        <v>24</v>
      </c>
      <c r="C119" s="2" t="s">
        <v>18</v>
      </c>
      <c r="D119" s="12">
        <v>23236</v>
      </c>
      <c r="E119" s="12">
        <v>27884</v>
      </c>
    </row>
    <row r="120" spans="1:5" ht="15">
      <c r="A120" s="1">
        <v>98</v>
      </c>
      <c r="B120" s="2" t="s">
        <v>25</v>
      </c>
      <c r="C120" s="2" t="s">
        <v>18</v>
      </c>
      <c r="D120" s="12">
        <v>26039</v>
      </c>
      <c r="E120" s="12">
        <v>31247</v>
      </c>
    </row>
    <row r="121" spans="1:5" ht="15">
      <c r="A121" s="1">
        <v>99</v>
      </c>
      <c r="B121" s="2" t="s">
        <v>26</v>
      </c>
      <c r="C121" s="2" t="s">
        <v>18</v>
      </c>
      <c r="D121" s="12">
        <v>51260</v>
      </c>
      <c r="E121" s="12">
        <v>61512</v>
      </c>
    </row>
    <row r="122" spans="1:5" ht="15">
      <c r="A122" s="1">
        <v>100</v>
      </c>
      <c r="B122" s="2" t="s">
        <v>27</v>
      </c>
      <c r="C122" s="2" t="s">
        <v>18</v>
      </c>
      <c r="D122" s="12">
        <v>54996</v>
      </c>
      <c r="E122" s="12">
        <v>65995</v>
      </c>
    </row>
    <row r="123" spans="1:5" ht="15">
      <c r="A123" s="1">
        <v>101</v>
      </c>
      <c r="B123" s="2" t="s">
        <v>28</v>
      </c>
      <c r="C123" s="2" t="s">
        <v>18</v>
      </c>
      <c r="D123" s="12">
        <v>89401</v>
      </c>
      <c r="E123" s="12">
        <v>107281</v>
      </c>
    </row>
    <row r="124" spans="1:5" ht="15">
      <c r="A124" s="1">
        <v>102</v>
      </c>
      <c r="B124" s="2" t="s">
        <v>29</v>
      </c>
      <c r="C124" s="2" t="s">
        <v>18</v>
      </c>
      <c r="D124" s="12">
        <v>95629</v>
      </c>
      <c r="E124" s="12">
        <v>114754</v>
      </c>
    </row>
    <row r="125" spans="1:5" ht="15">
      <c r="A125" s="1"/>
      <c r="B125" s="104" t="s">
        <v>45</v>
      </c>
      <c r="C125" s="105"/>
      <c r="D125" s="105"/>
      <c r="E125" s="134"/>
    </row>
    <row r="126" spans="1:5" ht="15">
      <c r="A126" s="1">
        <v>103</v>
      </c>
      <c r="B126" s="2" t="s">
        <v>20</v>
      </c>
      <c r="C126" s="2" t="s">
        <v>18</v>
      </c>
      <c r="D126" s="12">
        <v>10317</v>
      </c>
      <c r="E126" s="12">
        <v>12380</v>
      </c>
    </row>
    <row r="127" spans="1:5" ht="15">
      <c r="A127" s="1">
        <v>104</v>
      </c>
      <c r="B127" s="2" t="s">
        <v>21</v>
      </c>
      <c r="C127" s="2" t="s">
        <v>18</v>
      </c>
      <c r="D127" s="12">
        <v>11438</v>
      </c>
      <c r="E127" s="12">
        <v>13725</v>
      </c>
    </row>
    <row r="128" spans="1:5" ht="15">
      <c r="A128" s="1">
        <v>105</v>
      </c>
      <c r="B128" s="2" t="s">
        <v>22</v>
      </c>
      <c r="C128" s="2" t="s">
        <v>18</v>
      </c>
      <c r="D128" s="12">
        <v>18015</v>
      </c>
      <c r="E128" s="12">
        <v>21617</v>
      </c>
    </row>
    <row r="129" spans="1:5" ht="15">
      <c r="A129" s="1">
        <v>106</v>
      </c>
      <c r="B129" s="2" t="s">
        <v>23</v>
      </c>
      <c r="C129" s="2" t="s">
        <v>18</v>
      </c>
      <c r="D129" s="12">
        <v>20257</v>
      </c>
      <c r="E129" s="12">
        <v>24308</v>
      </c>
    </row>
    <row r="130" spans="1:5" ht="15">
      <c r="A130" s="1">
        <v>107</v>
      </c>
      <c r="B130" s="2" t="s">
        <v>24</v>
      </c>
      <c r="C130" s="2" t="s">
        <v>18</v>
      </c>
      <c r="D130" s="12">
        <v>23163</v>
      </c>
      <c r="E130" s="12">
        <v>27796</v>
      </c>
    </row>
    <row r="131" spans="1:5" ht="15">
      <c r="A131" s="1">
        <v>108</v>
      </c>
      <c r="B131" s="2" t="s">
        <v>25</v>
      </c>
      <c r="C131" s="2" t="s">
        <v>18</v>
      </c>
      <c r="D131" s="12">
        <v>25966</v>
      </c>
      <c r="E131" s="12">
        <v>31159</v>
      </c>
    </row>
    <row r="132" spans="1:5" ht="15">
      <c r="A132" s="1">
        <v>109</v>
      </c>
      <c r="B132" s="2" t="s">
        <v>26</v>
      </c>
      <c r="C132" s="2" t="s">
        <v>18</v>
      </c>
      <c r="D132" s="12">
        <v>51155</v>
      </c>
      <c r="E132" s="12">
        <v>61386</v>
      </c>
    </row>
    <row r="133" spans="1:5" ht="15">
      <c r="A133" s="1">
        <v>110</v>
      </c>
      <c r="B133" s="2" t="s">
        <v>27</v>
      </c>
      <c r="C133" s="2" t="s">
        <v>18</v>
      </c>
      <c r="D133" s="12">
        <v>54892</v>
      </c>
      <c r="E133" s="12">
        <v>65870</v>
      </c>
    </row>
    <row r="134" spans="1:5" ht="15">
      <c r="A134" s="1">
        <v>111</v>
      </c>
      <c r="B134" s="2" t="s">
        <v>28</v>
      </c>
      <c r="C134" s="2" t="s">
        <v>18</v>
      </c>
      <c r="D134" s="12">
        <v>89139</v>
      </c>
      <c r="E134" s="12">
        <v>106967</v>
      </c>
    </row>
    <row r="135" spans="1:5" ht="15">
      <c r="A135" s="1">
        <v>112</v>
      </c>
      <c r="B135" s="2" t="s">
        <v>29</v>
      </c>
      <c r="C135" s="2" t="s">
        <v>18</v>
      </c>
      <c r="D135" s="12">
        <v>95367</v>
      </c>
      <c r="E135" s="12">
        <v>114441</v>
      </c>
    </row>
    <row r="136" spans="1:5" ht="17.25" customHeight="1">
      <c r="A136" s="106" t="s">
        <v>46</v>
      </c>
      <c r="B136" s="107"/>
      <c r="C136" s="107"/>
      <c r="D136" s="107"/>
      <c r="E136" s="120"/>
    </row>
    <row r="137" spans="1:5" ht="30" customHeight="1">
      <c r="A137" s="8">
        <v>113</v>
      </c>
      <c r="B137" s="9" t="s">
        <v>49</v>
      </c>
      <c r="C137" s="10" t="s">
        <v>47</v>
      </c>
      <c r="D137" s="13">
        <v>230000</v>
      </c>
      <c r="E137" s="13">
        <v>276000</v>
      </c>
    </row>
    <row r="138" spans="1:5" ht="30.75" customHeight="1">
      <c r="A138" s="8">
        <v>114</v>
      </c>
      <c r="B138" s="9" t="s">
        <v>48</v>
      </c>
      <c r="C138" s="14" t="s">
        <v>47</v>
      </c>
      <c r="D138" s="13">
        <v>71080</v>
      </c>
      <c r="E138" s="13">
        <v>85296</v>
      </c>
    </row>
    <row r="139" spans="1:5" ht="30">
      <c r="A139" s="8">
        <v>115</v>
      </c>
      <c r="B139" s="9" t="s">
        <v>50</v>
      </c>
      <c r="C139" s="10" t="s">
        <v>47</v>
      </c>
      <c r="D139" s="11">
        <v>175500</v>
      </c>
      <c r="E139" s="11">
        <v>210600</v>
      </c>
    </row>
    <row r="140" spans="1:5" ht="21.75" customHeight="1">
      <c r="A140" s="106" t="s">
        <v>54</v>
      </c>
      <c r="B140" s="107"/>
      <c r="C140" s="107"/>
      <c r="D140" s="107"/>
      <c r="E140" s="120"/>
    </row>
    <row r="141" spans="1:5" ht="15">
      <c r="A141" s="8">
        <v>119</v>
      </c>
      <c r="B141" s="2" t="s">
        <v>53</v>
      </c>
      <c r="C141" s="10" t="s">
        <v>47</v>
      </c>
      <c r="D141" s="11">
        <v>360000</v>
      </c>
      <c r="E141" s="11">
        <v>432000</v>
      </c>
    </row>
    <row r="142" spans="1:5" ht="15">
      <c r="A142" s="8">
        <v>120</v>
      </c>
      <c r="B142" s="2" t="s">
        <v>51</v>
      </c>
      <c r="C142" s="2" t="s">
        <v>52</v>
      </c>
      <c r="D142" s="12">
        <v>70000</v>
      </c>
      <c r="E142" s="12">
        <v>84000</v>
      </c>
    </row>
    <row r="143" spans="1:5" ht="15">
      <c r="A143" s="8">
        <v>121</v>
      </c>
      <c r="B143" s="2" t="s">
        <v>55</v>
      </c>
      <c r="C143" s="2" t="s">
        <v>56</v>
      </c>
      <c r="D143" s="12">
        <v>1212471</v>
      </c>
      <c r="E143" s="12">
        <v>1454965</v>
      </c>
    </row>
    <row r="144" spans="1:5" ht="15">
      <c r="A144" s="8">
        <v>122</v>
      </c>
      <c r="B144" s="2" t="s">
        <v>57</v>
      </c>
      <c r="C144" s="2" t="s">
        <v>47</v>
      </c>
      <c r="D144" s="12">
        <v>29974</v>
      </c>
      <c r="E144" s="12">
        <v>35969</v>
      </c>
    </row>
    <row r="145" spans="1:5" ht="15">
      <c r="A145" s="8">
        <v>123</v>
      </c>
      <c r="B145" s="2" t="s">
        <v>58</v>
      </c>
      <c r="C145" s="2" t="s">
        <v>59</v>
      </c>
      <c r="D145" s="12">
        <v>17347</v>
      </c>
      <c r="E145" s="12">
        <v>20816</v>
      </c>
    </row>
    <row r="146" spans="1:5" ht="15">
      <c r="A146" s="16"/>
      <c r="B146" s="16"/>
      <c r="C146" s="16"/>
      <c r="D146" s="16"/>
      <c r="E146" s="16"/>
    </row>
    <row r="147" spans="2:3" ht="15">
      <c r="B147" s="17" t="s">
        <v>60</v>
      </c>
      <c r="C147" s="17" t="s">
        <v>61</v>
      </c>
    </row>
  </sheetData>
  <sheetProtection/>
  <mergeCells count="20">
    <mergeCell ref="A140:E140"/>
    <mergeCell ref="B103:E103"/>
    <mergeCell ref="B114:E114"/>
    <mergeCell ref="B125:E125"/>
    <mergeCell ref="A136:E136"/>
    <mergeCell ref="B48:E48"/>
    <mergeCell ref="B59:E59"/>
    <mergeCell ref="B70:E70"/>
    <mergeCell ref="B81:E81"/>
    <mergeCell ref="B92:E92"/>
    <mergeCell ref="B26:E26"/>
    <mergeCell ref="A25:E25"/>
    <mergeCell ref="A10:E10"/>
    <mergeCell ref="B37:E37"/>
    <mergeCell ref="C3:E3"/>
    <mergeCell ref="C4:E4"/>
    <mergeCell ref="C5:E5"/>
    <mergeCell ref="A6:D6"/>
    <mergeCell ref="B8:D8"/>
    <mergeCell ref="B7:D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2019-04-03T12:40:54Z</dcterms:modified>
  <cp:category/>
  <cp:version/>
  <cp:contentType/>
  <cp:contentStatus/>
</cp:coreProperties>
</file>